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16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80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84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85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6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6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110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<sst xmlns="http://schemas.openxmlformats.org/spreadsheetml/2006/main" count="3253" uniqueCount="2078">
  <si>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</si>
  <si>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</si>
  <si>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</si>
  <si>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</si>
  <si>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</si>
  <si>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</si>
  <si>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</si>
  <si>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</si>
  <si>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</si>
  <si>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</si>
  <si>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</si>
  <si>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</si>
  <si>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</si>
  <si>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</si>
  <si>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</si>
  <si>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</si>
  <si>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</si>
  <si>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</si>
  <si>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</si>
  <si>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</si>
  <si>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</si>
  <si>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</si>
  <si>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</si>
  <si>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</si>
  <si>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</si>
  <si>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</si>
  <si>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</si>
  <si>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</si>
  <si>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</si>
  <si>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</si>
  <si>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</si>
  <si>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</si>
  <si>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</si>
  <si>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</si>
  <si>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</si>
  <si>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</si>
  <si>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</si>
  <si>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</si>
  <si>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</si>
  <si>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</si>
  <si>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</si>
  <si>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</si>
  <si>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</si>
  <si>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</si>
  <si>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</si>
  <si>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</si>
  <si>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</si>
  <si>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</si>
  <si>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</si>
  <si>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</si>
  <si>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</si>
  <si>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</si>
  <si>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</si>
  <si>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</si>
  <si>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</si>
  <si>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</si>
  <si>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</si>
  <si>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</si>
  <si>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</si>
  <si>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</si>
  <si>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</si>
  <si>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</si>
  <si>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</si>
  <si>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</si>
  <si>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</si>
  <si>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</si>
  <si>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</si>
  <si>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</si>
  <si>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</si>
  <si>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</si>
  <si>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</si>
  <si>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</si>
  <si>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</si>
  <si>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</si>
  <si>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</si>
  <si>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</si>
  <si>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</si>
  <si>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</si>
  <si>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</si>
  <si>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</si>
  <si>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</si>
  <si>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</si>
  <si>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</si>
  <si>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</si>
  <si>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</si>
  <si>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</si>
  <si>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</si>
  <si>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</si>
  <si>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</si>
  <si>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</si>
  <si>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</si>
  <si>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</si>
  <si>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</si>
  <si>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</si>
  <si>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</si>
  <si>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</si>
  <si>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</si>
  <si>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</si>
  <si>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</si>
  <si>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</si>
  <si>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</si>
  <si>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</si>
  <si>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</si>
  <si>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</si>
  <si>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</si>
  <si>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</si>
  <si>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</si>
  <si>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</si>
  <si>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</si>
  <si>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</si>
  <si>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</si>
  <si>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</si>
  <si>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</si>
  <si>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</si>
  <si>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</si>
  <si>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</si>
  <si>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</si>
  <si>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</si>
  <si>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</si>
  <si>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</si>
  <si>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</si>
  <si>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</si>
  <si>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</si>
  <si>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</si>
  <si>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</si>
  <si>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</si>
  <si>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</si>
  <si>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</si>
  <si>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</si>
  <si>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</si>
  <si>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</si>
  <si>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</si>
  <si>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</si>
  <si>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</si>
  <si>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</si>
  <si>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</si>
  <si>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</si>
  <si>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</si>
  <si>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</si>
  <si>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</si>
  <si>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</si>
  <si>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</si>
  <si>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</si>
  <si>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</si>
  <si>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</si>
  <si>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</si>
  <si>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</si>
  <si>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</si>
  <si>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</si>
  <si>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</si>
  <si>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</si>
  <si>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</si>
  <si>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</si>
  <si>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</si>
  <si>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</si>
  <si>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</si>
  <si>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</si>
  <si>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</si>
  <si>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</si>
  <si>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</si>
  <si>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</si>
  <si>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</si>
  <si>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</si>
  <si>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</si>
  <si>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</si>
  <si>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</si>
  <si>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</si>
  <si>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</si>
  <si>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</si>
  <si>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</si>
  <si>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</si>
  <si>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</si>
  <si>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</si>
  <si>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</si>
  <si>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</si>
  <si>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</si>
  <si>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</si>
  <si>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</si>
  <si>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</si>
  <si>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</si>
  <si>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</si>
  <si>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</si>
  <si>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</si>
  <si>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</si>
  <si>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</si>
  <si>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</si>
  <si>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</si>
  <si>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</si>
  <si>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</si>
  <si>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</si>
  <si>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</si>
  <si>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</si>
  <si>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</si>
  <si>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</si>
  <si>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</si>
  <si>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</si>
  <si>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</si>
  <si>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</si>
  <si>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</si>
  <si>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</si>
  <si>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</si>
  <si>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</si>
  <si>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</si>
  <si>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</si>
  <si>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</si>
  <si>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</si>
  <si>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</si>
  <si>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</si>
  <si>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</si>
  <si>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</si>
  <si>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</si>
  <si>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</si>
  <si>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</si>
  <si>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</si>
  <si>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</si>
  <si>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</si>
  <si>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</si>
  <si>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</si>
  <si>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</si>
  <si>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</si>
  <si>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</si>
  <si>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</si>
  <si>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</si>
  <si>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</si>
  <si>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</si>
  <si>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</si>
  <si>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</si>
  <si>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</si>
  <si>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</si>
  <si>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</si>
  <si>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</si>
  <si>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</si>
  <si>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</si>
  <si>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</si>
  <si>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</si>
  <si>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</si>
  <si>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</si>
  <si>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</si>
  <si>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</si>
  <si>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</si>
  <si>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</si>
  <si>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</si>
  <si>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</si>
  <si>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</si>
  <si>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</si>
  <si>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</si>
  <si>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</si>
  <si>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</si>
  <si>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</si>
  <si>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</si>
  <si>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</si>
  <si>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</si>
  <si>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</si>
  <si>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</si>
  <si>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</si>
  <si>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</si>
  <si>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</si>
  <si>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</si>
  <si>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</si>
  <si>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</si>
  <si>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</si>
  <si>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</si>
  <si>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</si>
  <si>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</si>
  <si>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</si>
  <si>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</si>
  <si>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</si>
  <si>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</si>
  <si>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</si>
  <si>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</si>
  <si>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</si>
  <si>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</si>
  <si>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</si>
  <si>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</si>
  <si>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</si>
  <si>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</si>
  <si>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</si>
  <si>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</si>
  <si>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</si>
  <si>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</si>
  <si>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</si>
  <si>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</si>
  <si>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</si>
  <si>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</si>
  <si>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</si>
  <si>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</si>
  <si>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</si>
  <si>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</si>
  <si>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</si>
  <si>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</si>
  <si>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</si>
  <si>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</si>
  <si>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</si>
  <si>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</si>
  <si>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</si>
  <si>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</si>
  <si>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</si>
  <si>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</si>
  <si>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</si>
  <si>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</si>
  <si>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</si>
  <si>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</si>
  <si>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</si>
  <si>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</si>
  <si>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</si>
  <si>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</si>
  <si>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</si>
  <si>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</si>
  <si>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</si>
  <si>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</si>
  <si>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</si>
  <si>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</si>
  <si>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</si>
  <si>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</si>
  <si>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</si>
  <si>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</si>
  <si>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</si>
  <si>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</si>
  <si>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</si>
  <si>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</si>
  <si>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</si>
  <si>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</si>
  <si>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</si>
  <si>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</si>
  <si>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</si>
  <si>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</si>
  <si>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</si>
  <si>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</si>
  <si>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</si>
  <si>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</si>
  <si>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</si>
  <si>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</si>
  <si>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</si>
  <si>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</si>
  <si>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</si>
  <si>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</si>
  <si>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</si>
  <si>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</si>
  <si>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</si>
  <si>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</si>
  <si>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</si>
  <si>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</si>
  <si>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</si>
  <si>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</si>
  <si>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</si>
  <si>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</si>
  <si>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</si>
  <si>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</si>
  <si>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</si>
  <si>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</si>
  <si>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</si>
  <si>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</si>
  <si>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</si>
  <si>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</si>
  <si>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</si>
  <si>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</si>
  <si>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</si>
  <si>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</si>
  <si>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</si>
  <si>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</si>
  <si>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</si>
  <si>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</si>
  <si>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</si>
  <si>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</si>
  <si>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</si>
  <si>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</si>
  <si>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</si>
  <si>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</si>
  <si>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</si>
  <si>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</si>
  <si>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</si>
  <si>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</si>
  <si>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</si>
  <si>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</si>
  <si>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</si>
  <si>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</si>
  <si>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</si>
  <si>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</si>
  <si>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</si>
  <si>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</si>
  <si>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</si>
  <si>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</si>
  <si>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</si>
  <si>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</si>
  <si>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</si>
  <si>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</si>
  <si>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</si>
  <si>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</si>
  <si>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</si>
  <si>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</si>
  <si>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</si>
  <si>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</si>
  <si>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</si>
  <si>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</si>
  <si>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</si>
  <si>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</si>
  <si>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</si>
  <si>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</si>
  <si>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</si>
  <si>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</si>
  <si>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</si>
  <si>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</si>
  <si>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</si>
  <si>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</si>
  <si>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</si>
  <si>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</si>
  <si>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</si>
  <si>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</si>
  <si>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</si>
  <si>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</si>
  <si>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</si>
  <si>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</si>
  <si>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</si>
  <si>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</si>
  <si>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</si>
  <si>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</si>
  <si>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</si>
  <si>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</si>
  <si>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</si>
  <si>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</si>
  <si>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</si>
  <si>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</si>
  <si>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</si>
  <si>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</si>
  <si>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</si>
  <si>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</si>
  <si>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</si>
  <si>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</si>
  <si>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</si>
  <si>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</si>
  <si>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</si>
  <si>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</si>
  <si>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</si>
  <si>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</si>
  <si>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</si>
  <si>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</si>
  <si>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</si>
  <si>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</si>
  <si>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</si>
  <si>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</si>
  <si>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</si>
  <si>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</si>
  <si>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</si>
  <si>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</si>
  <si>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</si>
  <si>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</si>
  <si>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</si>
  <si>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</si>
  <si>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</si>
  <si>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</si>
  <si>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</si>
  <si>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</si>
  <si>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</si>
  <si>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</si>
  <si>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</si>
  <si>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</si>
  <si>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</si>
  <si>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</si>
  <si>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</si>
  <si>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</si>
  <si>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</si>
  <si>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</si>
  <si>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</si>
  <si>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</si>
  <si>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</si>
  <si>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</si>
  <si>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</si>
  <si>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</si>
  <si>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</si>
  <si>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</si>
  <si>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</si>
  <si>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</si>
  <si>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</si>
  <si>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</si>
  <si>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</si>
  <si>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</si>
  <si>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</si>
  <si>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</si>
  <si>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</si>
  <si>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</si>
  <si>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</si>
  <si>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</si>
  <si>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</si>
  <si>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</si>
  <si>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</si>
  <si>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</si>
  <si>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</si>
  <si>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</si>
  <si>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</si>
  <si>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</si>
  <si>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</si>
  <si>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</si>
  <si>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</si>
  <si>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</si>
  <si>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</si>
  <si>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</si>
  <si>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</si>
  <si>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</si>
  <si>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</si>
  <si>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</si>
  <si>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</si>
  <si>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</si>
  <si>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</si>
  <si>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</si>
  <si>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</si>
  <si>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</si>
  <si>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</si>
  <si>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</si>
  <si>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</si>
  <si>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</si>
  <si>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</si>
  <si>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</si>
  <si>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</si>
  <si>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</si>
  <si>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</si>
  <si>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</si>
  <si>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</si>
  <si>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</si>
  <si>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</si>
  <si>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</si>
  <si>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</si>
  <si>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</si>
  <si>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</si>
  <si>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</si>
  <si>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</si>
  <si>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</si>
  <si>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</si>
  <si>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</si>
  <si>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</si>
  <si>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</si>
  <si>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</si>
  <si>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</si>
  <si>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</si>
  <si>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</si>
  <si>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</si>
  <si>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</si>
  <si>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</si>
  <si>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</si>
  <si>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</si>
  <si>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</si>
  <si>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</si>
  <si>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</si>
  <si>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</si>
  <si>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</si>
  <si>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</si>
  <si>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</si>
  <si>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</si>
  <si>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</si>
  <si>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</si>
  <si>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</si>
  <si>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</si>
  <si>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</si>
  <si>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</si>
  <si>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</si>
  <si>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</si>
  <si>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</si>
  <si>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</si>
  <si>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</si>
  <si>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</si>
  <si>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</si>
  <si>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</si>
  <si>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</si>
  <si>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</si>
  <si>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</si>
  <si>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</si>
  <si>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</si>
  <si>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</si>
  <si>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</si>
  <si>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</si>
  <si>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</si>
  <si>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</si>
  <si>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</si>
  <si>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</si>
  <si>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</si>
  <si>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</si>
  <si>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</si>
  <si>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</si>
  <si>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</si>
  <si>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</si>
  <si>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</si>
  <si>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</si>
  <si>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</si>
  <si>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</si>
  <si>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</si>
  <si>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</si>
  <si>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</si>
  <si>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</si>
  <si>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</si>
  <si>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</si>
  <si>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</si>
  <si>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</si>
  <si>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</si>
  <si>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</si>
  <si>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</si>
  <si>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</si>
  <si>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</si>
  <si>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</si>
  <si>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</si>
  <si>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</si>
  <si>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</si>
  <si>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</si>
  <si>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</si>
  <si>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</si>
  <si>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</si>
  <si>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</si>
  <si>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</si>
  <si>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</si>
  <si>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</si>
  <si>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</si>
  <si>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</si>
  <si>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</si>
  <si>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</si>
  <si>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</si>
  <si>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</si>
  <si>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</si>
  <si>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</si>
  <si>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</si>
  <si>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</si>
  <si>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</si>
  <si>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</si>
  <si>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</si>
  <si>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</si>
  <si>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</si>
  <si>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</si>
  <si>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</si>
  <si>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</si>
  <si>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</si>
  <si>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</si>
  <si>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</si>
  <si>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</si>
  <si>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</si>
  <si>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</si>
  <si>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</si>
  <si>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</si>
  <si>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</si>
  <si>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</si>
  <si>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</si>
  <si>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</si>
  <si>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</si>
  <si>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</si>
  <si>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</si>
  <si>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</si>
  <si>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</si>
  <si>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</si>
  <si>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</si>
  <si>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</si>
  <si>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</si>
  <si>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</si>
  <si>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</si>
  <si>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</si>
  <si>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</si>
  <si>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</si>
  <si>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</si>
  <si>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</si>
  <si>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</si>
  <si>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</si>
  <si>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</si>
  <si>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</si>
  <si>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</si>
  <si>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</si>
  <si>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</si>
  <si>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</si>
  <si>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</si>
  <si>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</si>
  <si>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</si>
  <si>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</si>
  <si>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</si>
  <si>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</si>
  <si>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</si>
  <si>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</si>
  <si>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</si>
  <si>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</si>
  <si>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</si>
  <si>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</si>
  <si>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</si>
  <si>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</si>
  <si>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</si>
  <si>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</si>
  <si>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</si>
  <si>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</si>
  <si>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</si>
  <si>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</si>
  <si>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</si>
  <si>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</si>
  <si>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</si>
  <si>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</si>
  <si>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</si>
  <si>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</si>
  <si>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</si>
  <si>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</si>
  <si>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</si>
  <si>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</si>
  <si>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</si>
  <si>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</si>
  <si>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</si>
  <si>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</si>
  <si>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</si>
  <si>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</si>
  <si>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</si>
  <si>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</si>
  <si>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</si>
  <si>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</si>
  <si>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</si>
  <si>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</si>
  <si>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</si>
  <si>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</si>
  <si>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</si>
  <si>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</si>
  <si>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</si>
  <si>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</si>
  <si>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</si>
  <si>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</si>
  <si>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</si>
  <si>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</si>
  <si>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</si>
  <si>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</si>
  <si>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</si>
  <si>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</si>
  <si>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</si>
  <si>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</si>
  <si>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</si>
  <si>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</si>
  <si>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</si>
  <si>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</si>
  <si>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</si>
  <si>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</si>
  <si>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</si>
  <si>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</si>
  <si>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</si>
  <si>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</si>
  <si>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</si>
  <si>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</si>
  <si>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</si>
  <si>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</si>
  <si>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</si>
  <si>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</si>
  <si>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</si>
  <si>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</si>
  <si>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</si>
  <si>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</si>
  <si>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</si>
  <si>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</si>
  <si>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</si>
  <si>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</si>
  <si>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</si>
  <si>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</si>
  <si>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</si>
  <si>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</si>
  <si>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</si>
  <si>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</si>
  <si>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</si>
  <si>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</si>
  <si>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</si>
  <si>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</si>
  <si>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</si>
  <si>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</si>
  <si>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</si>
  <si>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</si>
  <si>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</si>
  <si>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</si>
  <si>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</si>
  <si>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</si>
  <si>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</si>
  <si>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</si>
  <si>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</si>
  <si>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</si>
  <si>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</si>
  <si>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</si>
  <si>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</si>
  <si>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</si>
  <si>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</si>
  <si>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</si>
  <si>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</si>
  <si>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</si>
  <si>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</si>
  <si>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</si>
  <si>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</si>
  <si>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</si>
  <si>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</si>
  <si>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</si>
  <si>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</si>
  <si>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</si>
  <si>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</si>
  <si>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</si>
  <si>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</si>
  <si>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</si>
  <si>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</si>
  <si>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</si>
  <si>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</si>
  <si>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</si>
  <si>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</si>
  <si>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</si>
  <si>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</si>
  <si>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</si>
  <si>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</si>
  <si>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</si>
  <si>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</si>
  <si>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</si>
  <si>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</si>
  <si>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</si>
  <si>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</si>
  <si>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</si>
  <si>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</si>
  <si>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</si>
  <si>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</si>
  <si>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</si>
  <si>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</si>
  <si>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</si>
  <si>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</si>
  <si>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</si>
  <si>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</si>
  <si>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</si>
  <si>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</si>
  <si>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</si>
  <si>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</si>
  <si>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</si>
  <si>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</si>
  <si>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</si>
  <si>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</si>
  <si>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</si>
  <si>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</si>
  <si>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</si>
  <si>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</si>
  <si>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</si>
  <si>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</si>
  <si>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</si>
  <si>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</si>
  <si>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</si>
  <si>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</si>
  <si>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</si>
  <si>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</si>
  <si>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</si>
  <si>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</si>
  <si>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</si>
  <si>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</si>
  <si>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</si>
  <si>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</si>
  <si>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</si>
  <si>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</si>
  <si>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</si>
  <si>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</si>
  <si>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</si>
  <si>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</si>
  <si>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</si>
  <si>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</si>
  <si>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</si>
  <si>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</si>
  <si>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</si>
  <si>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</si>
  <si>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</si>
  <si>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</si>
  <si>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</si>
  <si>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</si>
  <si>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</si>
  <si>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</si>
  <si>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</si>
  <si>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</si>
  <si>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</si>
  <si>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</si>
  <si>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</si>
  <si>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</si>
  <si>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</si>
  <si>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</si>
  <si>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</si>
  <si>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</si>
  <si>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</si>
  <si>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</si>
  <si>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</si>
  <si>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</si>
  <si>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</si>
  <si>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</si>
  <si>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</si>
  <si>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</si>
  <si>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</si>
  <si>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</si>
  <si>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</si>
  <si>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</si>
  <si>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</si>
  <si>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</si>
  <si>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</si>
  <si>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</si>
  <si>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</si>
  <si>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</si>
  <si>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</si>
  <si>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</si>
  <si>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</si>
  <si>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</si>
  <si>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</si>
  <si>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</si>
  <si>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</si>
  <si>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</si>
  <si>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</si>
  <si>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</si>
  <si>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</si>
  <si>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</si>
  <si>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</si>
  <si>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</si>
  <si>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</si>
  <si>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</si>
  <si>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</si>
  <si>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</si>
  <si>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</si>
  <si>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</si>
  <si>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</si>
  <si>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</si>
  <si>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</si>
  <si>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</si>
  <si>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</si>
  <si>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</si>
  <si>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</si>
  <si>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</si>
  <si>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</si>
  <si>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</si>
  <si>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</si>
  <si>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</si>
  <si>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</si>
  <si>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</si>
  <si>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</si>
  <si>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</si>
  <si>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</si>
  <si>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</si>
  <si>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</si>
  <si>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</si>
  <si>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</si>
  <si>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</si>
  <si>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</si>
  <si>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</si>
  <si>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</si>
  <si>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</si>
  <si>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</si>
  <si>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</si>
  <si>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</si>
  <si>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</si>
  <si>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</si>
  <si>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</si>
  <si>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</si>
  <si>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</si>
  <si>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</si>
  <si>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</si>
  <si>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</si>
  <si>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</si>
  <si>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</si>
  <si>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</si>
  <si>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</si>
  <si>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</si>
  <si>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</si>
  <si>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</si>
  <si>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</si>
  <si>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</si>
  <si>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</si>
  <si>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</si>
  <si>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</si>
  <si>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</si>
  <si>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</si>
  <si>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</si>
  <si>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</si>
  <si>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</si>
  <si>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</si>
  <si>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</si>
  <si>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</si>
  <si>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</si>
  <si>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</si>
  <si>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</si>
  <si>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</si>
  <si>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</si>
  <si>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</si>
  <si>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</si>
  <si>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</si>
  <si>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</si>
  <si>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</si>
  <si>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</si>
  <si>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</si>
  <si>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</si>
  <si>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</si>
  <si>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</si>
  <si>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</si>
  <si>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</si>
  <si>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</si>
  <si>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</si>
  <si>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</si>
  <si>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</si>
  <si>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</si>
  <si>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</si>
  <si>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</si>
  <si>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</si>
  <si>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</si>
  <si>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</si>
  <si>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</si>
  <si>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</si>
  <si>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</si>
  <si>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</si>
  <si>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</si>
  <si>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</si>
  <si>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</si>
  <si>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</si>
  <si>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</si>
  <si>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</si>
  <si>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</si>
  <si>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</si>
  <si>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</si>
  <si>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</si>
  <si>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</si>
  <si>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</si>
  <si>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</si>
  <si>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</si>
  <si>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</si>
  <si>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</si>
  <si>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</si>
  <si>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</si>
  <si>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</si>
  <si>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</si>
  <si>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</si>
  <si>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</si>
  <si>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</si>
  <si>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</si>
  <si>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</si>
  <si>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</si>
  <si>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</si>
  <si>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</si>
  <si>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</si>
  <si>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</si>
  <si>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</si>
  <si>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</si>
  <si>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</si>
  <si>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</si>
  <si>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</si>
  <si>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</si>
  <si>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</si>
  <si>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</si>
  <si>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</si>
  <si>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</si>
  <si>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</si>
  <si>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</si>
  <si>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</si>
  <si>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</si>
  <si>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</si>
  <si>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</si>
  <si>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</si>
  <si>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</si>
  <si>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</si>
  <si>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</si>
  <si>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</si>
  <si>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</si>
  <si>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</si>
  <si>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</si>
  <si>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</si>
  <si>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</si>
  <si>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</si>
  <si>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</si>
  <si>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</si>
  <si>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</si>
  <si>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</si>
  <si>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</si>
  <si>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</si>
  <si>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</si>
  <si>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</si>
  <si>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</si>
  <si>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</si>
  <si>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</si>
  <si>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</si>
  <si>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</si>
  <si>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</si>
  <si>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</si>
  <si>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</si>
  <si>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</si>
  <si>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</si>
  <si>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</si>
  <si>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</si>
  <si>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</si>
  <si>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</si>
  <si>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</si>
  <si>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</si>
  <si>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</si>
  <si>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</si>
  <si>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</si>
  <si>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</si>
  <si>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</si>
  <si>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</si>
  <si>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</si>
  <si>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</si>
  <si>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</si>
  <si>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</si>
  <si>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</si>
  <si>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</si>
  <si>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</si>
  <si>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</si>
  <si>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</si>
  <si>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</si>
  <si>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</si>
  <si>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</si>
  <si>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</si>
  <si>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</si>
  <si>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</si>
  <si>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</si>
  <si>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</si>
  <si>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</si>
  <si>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</si>
  <si>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</si>
  <si>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</si>
  <si>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</si>
  <si>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</si>
  <si>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</si>
  <si>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</si>
  <si>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</si>
  <si>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</si>
  <si>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</si>
  <si>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</si>
  <si>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</si>
  <si>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</si>
  <si>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</si>
  <si>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</si>
  <si>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</si>
  <si>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</si>
  <si>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</si>
  <si>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</si>
  <si>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</si>
  <si>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</si>
  <si>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</si>
  <si>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</si>
  <si>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</si>
  <si>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</si>
  <si>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</si>
  <si>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</si>
  <si>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</si>
  <si>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</si>
  <si>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</si>
  <si>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</si>
  <si>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</si>
  <si>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</si>
  <si>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</si>
  <si>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</si>
  <si>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</si>
  <si>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</si>
  <si>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</si>
  <si>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</si>
  <si>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</si>
  <si>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</si>
  <si>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</si>
  <si>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</si>
  <si>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</si>
  <si>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</si>
  <si>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</si>
  <si>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</si>
  <si>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</si>
  <si>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</si>
  <si>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</si>
  <si>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</si>
  <si>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</si>
  <si>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</si>
  <si>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</si>
  <si>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</si>
  <si>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</si>
  <si>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</si>
  <si>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</si>
  <si>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</si>
  <si>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</si>
  <si>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</si>
  <si>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</si>
  <si>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</si>
  <si>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</si>
  <si>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</si>
  <si>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</si>
  <si>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</si>
  <si>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</si>
  <si>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</si>
  <si>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</si>
  <si>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</si>
  <si>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</si>
  <si>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</si>
  <si>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</si>
  <si>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</si>
  <si>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</si>
  <si>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</si>
  <si>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</si>
  <si>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</si>
  <si>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</si>
  <si>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</si>
  <si>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</si>
  <si>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</si>
  <si>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</si>
  <si>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</si>
  <si>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</si>
  <si>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</si>
  <si>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</si>
  <si>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</si>
  <si>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</si>
  <si>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</si>
  <si>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</si>
  <si>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</si>
  <si>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</si>
  <si>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</si>
  <si>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</si>
  <si>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</si>
  <si>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</si>
  <si>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</si>
  <si>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</si>
  <si>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</si>
  <si>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</si>
  <si>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</si>
  <si>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</si>
  <si>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</si>
  <si>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</si>
  <si>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</si>
  <si>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</si>
  <si>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</si>
  <si>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</si>
  <si>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</si>
  <si>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</si>
  <si>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</si>
  <si>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</si>
  <si>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</si>
  <si>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</si>
  <si>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</si>
  <si>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</si>
  <si>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</si>
  <si>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</si>
  <si>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</si>
  <si>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</si>
  <si>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</si>
  <si>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</si>
  <si>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</si>
  <si>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</si>
  <si>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</si>
  <si>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</si>
  <si>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</si>
  <si>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</si>
  <si>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</si>
  <si>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</si>
  <si>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</si>
  <si>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</si>
  <si>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</si>
  <si>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</si>
  <si>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</si>
  <si>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</si>
  <si>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</si>
  <si>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</si>
  <si>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</si>
  <si>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</si>
  <si>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</si>
  <si>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</si>
  <si>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</si>
  <si>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</si>
  <si>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</si>
  <si>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</si>
  <si>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</si>
  <si>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</si>
  <si>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</si>
  <si>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</si>
  <si>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</si>
  <si>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</si>
  <si>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</si>
  <si>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</si>
  <si>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</si>
  <si>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</si>
  <si>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</si>
  <si>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</si>
  <si>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</si>
  <si>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</si>
  <si>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</si>
  <si>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</si>
  <si>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</si>
  <si>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</si>
  <si>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</si>
  <si>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</si>
  <si>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</si>
  <si>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</si>
  <si>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</si>
  <si>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</si>
  <si>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</si>
  <si>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</si>
  <si>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</si>
  <si>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</si>
  <si>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</si>
  <si>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</si>
  <si>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</si>
  <si>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</si>
  <si>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</si>
  <si>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</si>
  <si>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</si>
  <si>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</si>
  <si>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</si>
  <si>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</si>
  <si>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</si>
  <si>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</si>
  <si>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</si>
  <si>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</si>
  <si>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</si>
  <si>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</si>
  <si>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</si>
  <si>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</si>
  <si>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</si>
  <si>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</si>
  <si>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</si>
  <si>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</si>
  <si>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</si>
  <si>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</si>
  <si>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</si>
  <si>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</si>
  <si>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</si>
  <si>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</si>
  <si>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</si>
  <si>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</si>
  <si>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</si>
  <si>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</si>
  <si>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</si>
  <si>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</si>
  <si>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</si>
  <si>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</si>
  <si>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</si>
  <si>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</si>
  <si>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</si>
  <si>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</si>
  <si>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</si>
  <si>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</si>
  <si>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</si>
  <si>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</si>
  <si>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</si>
  <si>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</si>
  <si>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</si>
  <si>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</si>
  <si>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</si>
  <si>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</si>
  <si>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</si>
  <si>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</si>
  <si>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</si>
  <si>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</si>
  <si>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</si>
  <si>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</si>
  <si>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</si>
  <si>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</si>
  <si>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</si>
  <si>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</si>
  <si>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</si>
  <si>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</si>
  <si>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</si>
  <si>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</si>
  <si>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</si>
  <si>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</si>
  <si>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</si>
  <si>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</si>
  <si>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</si>
  <si>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</si>
  <si>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</si>
  <si>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</si>
  <si>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</si>
  <si>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</si>
  <si>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</si>
  <si>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</si>
  <si>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</si>
  <si>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</si>
  <si>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</si>
  <si>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</si>
  <si>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</si>
  <si>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</si>
  <si>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</si>
  <si>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</si>
  <si>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</si>
  <si>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</si>
  <si>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</si>
  <si>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</si>
  <si>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</si>
  <si>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</si>
  <si>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</si>
  <si>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</si>
  <si>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</si>
  <si>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</si>
  <si>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</si>
  <si>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</si>
  <si>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</si>
  <si>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</si>
  <si>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</si>
  <si>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</si>
  <si>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</si>
  <si>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</si>
  <si>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</si>
  <si>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</si>
  <si>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</si>
  <si>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</si>
  <si>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</si>
  <si>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</si>
  <si>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</si>
  <si>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</si>
  <si>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</si>
  <si>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</si>
  <si>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</si>
  <si>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</si>
  <si>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</si>
  <si>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</si>
  <si>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</si>
  <si>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</si>
  <si>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</si>
  <si>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</si>
  <si>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</si>
  <si>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</si>
  <si>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</si>
  <si>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</si>
  <si>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</si>
  <si>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</si>
  <si>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</si>
  <si>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</si>
  <si>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</si>
  <si>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</si>
  <si>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</si>
  <si>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</si>
  <si>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</si>
  <si>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</si>
  <si>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</si>
  <si>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</si>
  <si>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</si>
  <si>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</si>
  <si>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</si>
  <si>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</si>
  <si>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</si>
  <si>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</si>
  <si>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</si>
  <si>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</si>
  <si>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</si>
  <si>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</si>
  <si>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</si>
  <si>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</si>
  <si>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</si>
  <si>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</si>
  <si>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</si>
  <si>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</si>
  <si>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</si>
  <si>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</si>
  <si>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</si>
  <si>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</si>
  <si>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</si>
  <si>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</si>
  <si>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</si>
  <si>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</si>
  <si>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</si>
  <si>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</si>
  <si>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</si>
  <si>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</si>
  <si>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</si>
  <si>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</si>
  <si>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</si>
  <si>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</si>
  <si>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</si>
  <si>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</si>
  <si>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</si>
  <si>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</si>
  <si>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</si>
  <si>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</si>
  <si>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</si>
  <si>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</si>
  <si>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</si>
  <si>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</si>
  <si>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</si>
  <si>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</si>
  <si>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</si>
  <si>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</si>
  <si>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</si>
  <si>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</si>
  <si>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</si>
  <si>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</si>
  <si>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</si>
  <si>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</si>
  <si>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</si>
  <si>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</si>
  <si>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</si>
  <si>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</si>
  <si>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</si>
  <si>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</si>
  <si>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</si>
  <si>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</si>
  <si>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</si>
  <si>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</si>
  <si>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</si>
  <si>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</si>
  <si>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</si>
  <si>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</si>
  <si>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</si>
  <si>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</si>
  <si>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</si>
  <si>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</si>
  <si>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</si>
  <si>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</si>
  <si>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</si>
  <si>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</si>
  <si>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</si>
  <si>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</si>
  <si>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</si>
  <si>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</si>
  <si>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</si>
  <si>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</si>
  <si>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</si>
  <si>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</si>
  <si>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</si>
  <si>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</si>
  <si>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</si>
  <si>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</si>
  <si>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</si>
  <si>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</si>
  <si>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</si>
  <si>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</si>
  <si>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</si>
  <si>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</si>
  <si>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</si>
  <si>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</si>
  <si>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</si>
  <si>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</si>
  <si>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</si>
  <si>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</si>
  <si>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</si>
  <si>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</si>
  <si>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</si>
  <si>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</si>
  <si>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</si>
  <si>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</si>
  <si>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</si>
  <si>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</si>
  <si>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</si>
  <si>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</si>
  <si>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</si>
  <si>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</si>
  <si>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</si>
  <si>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</si>
  <si>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</si>
  <si>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</si>
  <si>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</si>
  <si>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</si>
  <si>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</si>
  <si>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</si>
  <si>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</si>
  <si>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</si>
  <si>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</si>
  <si>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</si>
  <si>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</si>
  <si>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</si>
  <si>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</si>
  <si>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</si>
  <si>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</si>
  <si>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</si>
  <si>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</si>
  <si>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</si>
  <si>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</si>
  <si>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</si>
  <si>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</si>
  <si>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</si>
  <si>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</si>
  <si>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</si>
  <si>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</si>
  <si>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</si>
  <si>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</si>
  <si>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</si>
  <si>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</si>
  <si>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</si>
  <si>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</si>
  <si>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</si>
  <si>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</si>
  <si>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</si>
  <si>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</si>
  <si>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</si>
  <si>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</si>
  <si>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</si>
  <si>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</si>
  <si>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</si>
  <si>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</si>
  <si>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</si>
  <si>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</si>
  <si>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</si>
  <si>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</si>
  <si>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</si>
  <si>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</si>
  <si>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</si>
  <si>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</si>
  <si>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</si>
  <si>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</si>
  <si>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</si>
  <si>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</si>
  <si>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</si>
  <si>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</si>
  <si>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</si>
  <si>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</si>
  <si>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</si>
  <si>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</si>
  <si>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</si>
  <si>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</si>
  <si>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</si>
  <si>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</si>
  <si>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</si>
  <si>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</si>
  <si>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</si>
  <si>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</si>
  <si>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</si>
  <si>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</si>
  <si>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</si>
  <si>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</si>
  <si>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</si>
  <si>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</si>
  <si>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</si>
  <si>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</si>
  <si>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</si>
  <si>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</si>
  <si>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</si>
  <si>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</si>
  <si>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</si>
  <si>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</si>
  <si>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</si>
  <si>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</si>
  <si>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</si>
  <si>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</si>
  <si>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</si>
  <si>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</si>
  <si>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</si>
  <si>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</si>
  <si>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</si>
  <si>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</si>
  <si>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</si>
  <si>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</si>
  <si>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</si>
  <si>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</si>
  <si>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</si>
  <si>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</si>
  <si>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</si>
  <si>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</si>
  <si>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</si>
  <si>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</si>
  <si>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</si>
  <si>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</si>
  <si>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</si>
  <si>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</si>
  <si>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</si>
  <si>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</si>
  <si>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</si>
  <si>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</si>
  <si>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</si>
  <si>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</si>
  <si>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</si>
  <si>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</si>
  <si>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</si>
  <si>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</si>
  <si>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</si>
  <si>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</si>
  <si>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</si>
  <si>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</si>
  <si>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</si>
  <si>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</si>
  <si>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</si>
  <si>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</si>
  <si>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</si>
  <si>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</si>
  <si>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</si>
  <si>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</si>
  <si>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</si>
  <si>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</si>
  <si>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</si>
  <si>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</si>
  <si>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</si>
  <si>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</si>
  <si>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</si>
  <si>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</si>
  <si>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</si>
  <si>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</si>
  <si>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</si>
  <si>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</si>
  <si>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</si>
  <si>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</si>
  <si>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</si>
  <si>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</si>
  <si>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</si>
  <si>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</si>
  <si>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</si>
  <si>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</si>
  <si>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</si>
  <si>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</si>
  <si>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</si>
  <si>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</si>
  <si>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</si>
  <si>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</si>
  <si>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</si>
  <si>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</si>
  <si>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</si>
  <si>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</si>
  <si>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</si>
  <si>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</si>
  <si>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</si>
  <si>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</si>
  <si>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</si>
  <si>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</si>
  <si>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</si>
  <si>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</si>
  <si>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</si>
  <si>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</si>
  <si>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</si>
  <si>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</si>
  <si>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</si>
  <si>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</si>
  <si>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</si>
  <si>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</si>
  <si>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</si>
  <si>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</si>
  <si>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</si>
  <si>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</si>
  <si>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</si>
  <si>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</si>
  <si>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</si>
  <si>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</si>
  <si>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</si>
  <si>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</si>
  <si>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</si>
  <si>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</si>
  <si>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</si>
  <si>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</si>
  <si>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</si>
  <si>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</si>
  <si>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</si>
  <si>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</si>
  <si>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</si>
  <si>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</si>
  <si>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</si>
  <si>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</si>
  <si>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</si>
  <si>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</si>
  <si>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</si>
  <si>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</si>
  <si>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</si>
  <si>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</si>
  <si>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</si>
  <si>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</si>
  <si>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</si>
  <si>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</si>
  <si>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</si>
  <si>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</si>
  <si>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</si>
  <si>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</si>
  <si>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</si>
  <si>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</si>
  <si>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</si>
  <si>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</si>
  <si>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</si>
  <si>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</si>
  <si>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</si>
  <si>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</si>
  <si>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</si>
  <si>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</si>
  <si>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</si>
  <si>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</si>
  <si>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</si>
  <si>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</si>
  <si>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</si>
  <si>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</si>
  <si>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</si>
  <si>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</si>
  <si>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</si>
  <si>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</si>
  <si>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</si>
  <si>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</si>
  <si>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</si>
  <si>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</si>
  <si>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</si>
  <si>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</si>
  <si>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</si>
  <si>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</si>
  <si>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</si>
  <si>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</si>
  <si>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</si>
  <si>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</si>
  <si>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</si>
  <si>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</si>
  <si>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</si>
  <si>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</si>
  <si>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</si>
  <si>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</si>
  <si>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</si>
  <si>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</si>
  <si>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</si>
  <si>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</si>
  <si>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</si>
  <si>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</si>
  <si>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</si>
  <si>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</si>
  <si>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</si>
  <si>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</si>
  <si>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</si>
  <si>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</si>
  <si>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</si>
  <si>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</si>
  <si>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</si>
  <si>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</si>
  <si>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</si>
  <si>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</si>
  <si>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</si>
  <si>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</si>
  <si>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</si>
  <si>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</si>
  <si>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</si>
  <si>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</si>
  <si>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</si>
  <si>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</si>
  <si>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</si>
  <si>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</si>
  <si>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</si>
  <si>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</si>
  <si>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</si>
  <si>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</si>
  <si>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</si>
  <si>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</si>
  <si>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</si>
  <si>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</si>
  <si>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</si>
  <si>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</si>
  <si>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</si>
  <si>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</si>
  <si>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</si>
  <si>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</si>
  <si>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</si>
  <si>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</si>
  <si>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</si>
  <si>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</si>
  <si>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</si>
  <si>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</si>
  <si>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</si>
  <si>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</si>
  <si>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</si>
  <si>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</si>
  <si>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</si>
  <si>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</si>
  <si>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</si>
  <si>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</si>
  <si>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</si>
  <si>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</si>
  <si>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</si>
  <si>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</si>
  <si>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</si>
  <si>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</si>
  <si>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</si>
  <si>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</si>
  <si>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</si>
  <si>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</si>
  <si>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</si>
  <si>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</si>
  <si>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</si>
  <si>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</si>
  <si>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</si>
  <si>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</si>
  <si>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</si>
  <si>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</si>
  <si>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</si>
  <si>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</si>
  <si>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</si>
  <si>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</si>
  <si>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</si>
  <si>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</si>
  <si>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</si>
  <si>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</si>
  <si>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</si>
  <si>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</si>
  <si>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</si>
  <si>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</si>
  <si>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</si>
  <si>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</si>
  <si>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</si>
  <si>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</si>
  <si>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</si>
  <si>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</si>
  <si>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</si>
  <si>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</si>
  <si>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</si>
  <si>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</si>
  <si>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</si>
  <si>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</si>
  <si>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</si>
  <si>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</si>
  <si>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</si>
  <si>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</si>
  <si>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</si>
  <si>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</si>
  <si>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</si>
  <si>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</si>
  <si>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</si>
  <si>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</si>
  <si>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</si>
  <si>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</si>
  <si>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</si>
  <si>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</si>
  <si>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</si>
  <si>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</si>
  <si>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</si>
  <si>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</si>
  <si>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</si>
  <si>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</si>
  <si>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</si>
  <si>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</si>
  <si>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</si>
  <si>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</si>
  <si>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</si>
  <si>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</si>
  <si>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</si>
  <si>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</si>
  <si>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</si>
  <si>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</si>
  <si>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</si>
  <si>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</si>
  <si>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</si>
  <si>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</si>
  <si>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</si>
  <si>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</si>
  <si>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</si>
  <si>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</si>
  <si>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</si>
  <si>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</si>
  <si>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</si>
  <si>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</si>
  <si>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</si>
  <si>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</si>
  <si>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</si>
  <si>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</si>
  <si>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</si>
  <si>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</si>
  <si>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</si>
  <si>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</si>
  <si>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</si>
  <si>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</si>
  <si>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</si>
  <si>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</si>
  <si>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</si>
  <si>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</si>
  <si>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</si>
  <si>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</si>
  <si>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</si>
  <si>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</si>
  <si>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</si>
  <si>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</si>
  <si>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</si>
  <si>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</si>
  <si>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</si>
  <si>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</si>
  <si>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</si>
  <si>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</si>
  <si>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</si>
  <si>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</si>
  <si>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</si>
  <si>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</si>
  <si>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</si>
  <si>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</si>
  <si>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</si>
  <si>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</si>
  <si>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</si>
  <si>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</si>
  <si>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</si>
  <si>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</si>
  <si>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</si>
  <si>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</si>
  <si>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</si>
  <si>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</si>
  <si>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</si>
  <si>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</si>
  <si>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</si>
  <si>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</si>
  <si>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</si>
  <si>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</si>
  <si>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</si>
  <si>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</si>
  <si>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</si>
  <si>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</si>
  <si>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</si>
  <si>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</si>
  <si>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</si>
  <si>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</si>
  <si>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</si>
  <si>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</si>
  <si>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</si>
  <si>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</si>
  <si>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</si>
  <si>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</si>
  <si>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</si>
  <si>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</si>
  <si>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</si>
  <si>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</si>
  <si>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</si>
  <si>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</si>
  <si>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</si>
  <si>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</si>
  <si>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</si>
  <si>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</si>
  <si>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</si>
  <si>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</si>
  <si>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</si>
  <si>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</si>
  <si>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</si>
  <si>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</si>
  <si>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</si>
  <si>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</si>
  <si>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</si>
  <si>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</si>
  <si>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</si>
  <si>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</si>
  <si>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</si>
  <si>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</si>
  <si>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</si>
  <si>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</si>
  <si>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</si>
  <si>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</si>
  <si>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</si>
  <si>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</si>
  <si>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</si>
  <si>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</si>
  <si>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</si>
  <si>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</si>
  <si>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</si>
  <si>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</si>
  <si>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</si>
  <si>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</si>
  <si>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</si>
  <si>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</si>
  <si>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</si>
  <si>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</si>
  <si>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</si>
  <si>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</si>
  <si>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</si>
  <si>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</si>
  <si>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</si>
  <si>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</si>
  <si>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</si>
  <si>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</si>
  <si>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</si>
  <si>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</si>
  <si>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</si>
  <si>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</si>
  <si>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</si>
  <si>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</si>
  <si>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</si>
  <si>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</si>
  <si>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</si>
  <si>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</si>
  <si>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</si>
  <si>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</si>
  <si>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</si>
  <si>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</si>
  <si>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</si>
  <si>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</si>
  <si>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</si>
  <si>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</si>
  <si>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</si>
  <si>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</si>
  <si>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</si>
  <si>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</si>
  <si>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</si>
  <si>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</si>
  <si>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</si>
  <si>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</si>
  <si>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</si>
  <si>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</si>
  <si>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</si>
  <si>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</si>
  <si>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</si>
  <si>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</si>
  <si>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</si>
  <si>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</si>
  <si>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</si>
  <si>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</si>
  <si>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</si>
  <si>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</si>
  <si>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</si>
  <si>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</si>
  <si>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</si>
  <si>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</si>
  <si>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</si>
  <si>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</si>
  <si>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</si>
  <si>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</si>
  <si>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</si>
  <si>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</si>
  <si>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</si>
  <si>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</si>
  <si>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</si>
  <si>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</si>
  <si>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</si>
  <si>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b1170</t>
  </si>
  <si>
    <t>Ирина Азманова</t>
  </si>
  <si>
    <t>Диана Димитрова</t>
  </si>
  <si>
    <t>Атанас Атанасов</t>
  </si>
  <si>
    <t>10.05.2019 г.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</si>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</sst>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49" fontId="250" fillId="41" borderId="13" xfId="34" applyNumberFormat="1" applyFont="1" applyFill="1" applyBorder="1" applyAlignment="1" applyProtection="1">
      <alignment horizontal="center"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5" t="str">
        <f>+OTCHET!B9</f>
        <v>Твърдица</v>
      </c>
      <c r="C2" s="1726"/>
      <c r="D2" s="1727"/>
      <c r="E2" s="1019"/>
      <c r="F2" s="1020">
        <f>+OTCHET!H9</f>
        <v>0</v>
      </c>
      <c r="G2" s="1021" t="str">
        <f>+OTCHET!F12</f>
        <v>7004</v>
      </c>
      <c r="H2" s="1022"/>
      <c r="I2" s="1728">
        <f>+OTCHET!H607</f>
        <v>0</v>
      </c>
      <c r="J2" s="1729"/>
      <c r="K2" s="1013"/>
      <c r="L2" s="1730">
        <f>OTCHET!H605</f>
        <v>0</v>
      </c>
      <c r="M2" s="1731"/>
      <c r="N2" s="1732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993</v>
      </c>
      <c r="T2" s="1733">
        <f>+OTCHET!I9</f>
        <v>0</v>
      </c>
      <c r="U2" s="173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2019</v>
      </c>
      <c r="M4" s="1035"/>
      <c r="N4" s="1035"/>
      <c r="O4" s="1023"/>
      <c r="P4" s="1036" t="s">
        <v>995</v>
      </c>
      <c r="Q4" s="1034">
        <f>+OTCHET!C3</f>
        <v>2019</v>
      </c>
      <c r="R4" s="1026"/>
      <c r="S4" s="1735" t="s">
        <v>996</v>
      </c>
      <c r="T4" s="1735"/>
      <c r="U4" s="173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43585</v>
      </c>
      <c r="M6" s="1019"/>
      <c r="N6" s="1044" t="s">
        <v>998</v>
      </c>
      <c r="O6" s="1008"/>
      <c r="P6" s="1045">
        <f>OTCHET!F9</f>
        <v>43585</v>
      </c>
      <c r="Q6" s="1044" t="s">
        <v>998</v>
      </c>
      <c r="R6" s="1046"/>
      <c r="S6" s="1736">
        <f>+Q4</f>
        <v>2019</v>
      </c>
      <c r="T6" s="1736"/>
      <c r="U6" s="173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716" t="s">
        <v>975</v>
      </c>
      <c r="T8" s="1717"/>
      <c r="U8" s="171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2019</v>
      </c>
      <c r="G9" s="1068">
        <f>+L6</f>
        <v>43585</v>
      </c>
      <c r="H9" s="1019"/>
      <c r="I9" s="1069">
        <f>+L4</f>
        <v>2019</v>
      </c>
      <c r="J9" s="1070">
        <f>+L6</f>
        <v>43585</v>
      </c>
      <c r="K9" s="1071"/>
      <c r="L9" s="1072">
        <f>+L6</f>
        <v>43585</v>
      </c>
      <c r="M9" s="1071"/>
      <c r="N9" s="1073">
        <f>+L6</f>
        <v>43585</v>
      </c>
      <c r="O9" s="1074"/>
      <c r="P9" s="1075">
        <f>+L4</f>
        <v>2019</v>
      </c>
      <c r="Q9" s="1073">
        <f>+L6</f>
        <v>43585</v>
      </c>
      <c r="R9" s="1046"/>
      <c r="S9" s="1719" t="s">
        <v>976</v>
      </c>
      <c r="T9" s="1720"/>
      <c r="U9" s="172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0" t="s">
        <v>1013</v>
      </c>
      <c r="T13" s="1681"/>
      <c r="U13" s="168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1" t="s">
        <v>2036</v>
      </c>
      <c r="T14" s="1672"/>
      <c r="U14" s="167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2034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2" t="s">
        <v>2035</v>
      </c>
      <c r="T15" s="1723"/>
      <c r="U15" s="172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1" t="s">
        <v>1015</v>
      </c>
      <c r="T16" s="1672"/>
      <c r="U16" s="167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1" t="s">
        <v>1017</v>
      </c>
      <c r="T17" s="1672"/>
      <c r="U17" s="167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1" t="s">
        <v>1019</v>
      </c>
      <c r="T18" s="1672"/>
      <c r="U18" s="167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1" t="s">
        <v>1021</v>
      </c>
      <c r="T19" s="1672"/>
      <c r="U19" s="167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4</v>
      </c>
      <c r="K20" s="1095"/>
      <c r="L20" s="1114">
        <f t="shared" si="4"/>
        <v>0</v>
      </c>
      <c r="M20" s="1095"/>
      <c r="N20" s="1115">
        <f t="shared" si="5"/>
        <v>4</v>
      </c>
      <c r="O20" s="1097"/>
      <c r="P20" s="1113">
        <f>+ROUND(+SUM(OTCHET!E81:E89),0)</f>
        <v>0</v>
      </c>
      <c r="Q20" s="1114">
        <f>+ROUND(+SUM(OTCHET!L81:L89),0)</f>
        <v>4</v>
      </c>
      <c r="R20" s="1046"/>
      <c r="S20" s="1671" t="s">
        <v>1023</v>
      </c>
      <c r="T20" s="1672"/>
      <c r="U20" s="167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1" t="s">
        <v>1025</v>
      </c>
      <c r="T21" s="1672"/>
      <c r="U21" s="167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2037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4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4</v>
      </c>
      <c r="O23" s="1097"/>
      <c r="P23" s="1125">
        <f>+ROUND(+SUM(P13,P14,P16,P17,P18,P19,P20,P21,P22),0)</f>
        <v>0</v>
      </c>
      <c r="Q23" s="1125">
        <f>+ROUND(+SUM(Q13,Q14,Q16,Q17,Q18,Q19,Q20,Q21,Q22),0)</f>
        <v>4</v>
      </c>
      <c r="R23" s="1046"/>
      <c r="S23" s="1686" t="s">
        <v>1028</v>
      </c>
      <c r="T23" s="1687"/>
      <c r="U23" s="168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0" t="s">
        <v>1031</v>
      </c>
      <c r="T25" s="1681"/>
      <c r="U25" s="168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1" t="s">
        <v>1033</v>
      </c>
      <c r="T26" s="1672"/>
      <c r="U26" s="167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1035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6" t="s">
        <v>1037</v>
      </c>
      <c r="T28" s="1687"/>
      <c r="U28" s="168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6" t="s">
        <v>1044</v>
      </c>
      <c r="T35" s="1687"/>
      <c r="U35" s="168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3" t="s">
        <v>1046</v>
      </c>
      <c r="T36" s="1714"/>
      <c r="U36" s="171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1048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1050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6" t="s">
        <v>1052</v>
      </c>
      <c r="T40" s="1687"/>
      <c r="U40" s="168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0" t="s">
        <v>1055</v>
      </c>
      <c r="T42" s="1681"/>
      <c r="U42" s="168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1" t="s">
        <v>1057</v>
      </c>
      <c r="T43" s="1672"/>
      <c r="U43" s="167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1" t="s">
        <v>1058</v>
      </c>
      <c r="T44" s="1672"/>
      <c r="U44" s="167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1060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6" t="s">
        <v>1062</v>
      </c>
      <c r="T46" s="1687"/>
      <c r="U46" s="168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4</v>
      </c>
      <c r="K48" s="1095"/>
      <c r="L48" s="1200">
        <f>+ROUND(L23+L28+L35+L40+L46,0)</f>
        <v>0</v>
      </c>
      <c r="M48" s="1095"/>
      <c r="N48" s="1201">
        <f>+ROUND(N23+N28+N35+N40+N46,0)</f>
        <v>4</v>
      </c>
      <c r="O48" s="1202"/>
      <c r="P48" s="1199">
        <f>+ROUND(P23+P28+P35+P40+P46,0)</f>
        <v>0</v>
      </c>
      <c r="Q48" s="1200">
        <f>+ROUND(Q23+Q28+Q35+Q40+Q46,0)</f>
        <v>4</v>
      </c>
      <c r="R48" s="1046"/>
      <c r="S48" s="1698" t="s">
        <v>1064</v>
      </c>
      <c r="T48" s="1699"/>
      <c r="U48" s="170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126586</v>
      </c>
      <c r="K51" s="1095"/>
      <c r="L51" s="1102">
        <f>+IF($P$2=33,$Q51,0)</f>
        <v>0</v>
      </c>
      <c r="M51" s="1095"/>
      <c r="N51" s="1132">
        <f>+ROUND(+G51+J51+L51,0)</f>
        <v>126586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126586</v>
      </c>
      <c r="R51" s="1046"/>
      <c r="S51" s="1680" t="s">
        <v>1068</v>
      </c>
      <c r="T51" s="1681"/>
      <c r="U51" s="168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1" t="s">
        <v>1070</v>
      </c>
      <c r="T52" s="1672"/>
      <c r="U52" s="167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1" t="s">
        <v>1072</v>
      </c>
      <c r="T53" s="1672"/>
      <c r="U53" s="167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163444</v>
      </c>
      <c r="K54" s="1095"/>
      <c r="L54" s="1120">
        <f>+IF($P$2=33,$Q54,0)</f>
        <v>0</v>
      </c>
      <c r="M54" s="1095"/>
      <c r="N54" s="1121">
        <f>+ROUND(+G54+J54+L54,0)</f>
        <v>163444</v>
      </c>
      <c r="O54" s="1097"/>
      <c r="P54" s="1119">
        <f>+ROUND(OTCHET!E187+OTCHET!E190,0)</f>
        <v>0</v>
      </c>
      <c r="Q54" s="1120">
        <f>+ROUND(OTCHET!L187+OTCHET!L190,0)</f>
        <v>163444</v>
      </c>
      <c r="R54" s="1046"/>
      <c r="S54" s="1671" t="s">
        <v>1074</v>
      </c>
      <c r="T54" s="1672"/>
      <c r="U54" s="167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31237</v>
      </c>
      <c r="K55" s="1095"/>
      <c r="L55" s="1120">
        <f>+IF($P$2=33,$Q55,0)</f>
        <v>0</v>
      </c>
      <c r="M55" s="1095"/>
      <c r="N55" s="1121">
        <f>+ROUND(+G55+J55+L55,0)</f>
        <v>31237</v>
      </c>
      <c r="O55" s="1097"/>
      <c r="P55" s="1119">
        <f>+ROUND(OTCHET!E196+OTCHET!E204,0)</f>
        <v>0</v>
      </c>
      <c r="Q55" s="1120">
        <f>+ROUND(OTCHET!L196+OTCHET!L204,0)</f>
        <v>31237</v>
      </c>
      <c r="R55" s="1046"/>
      <c r="S55" s="1701" t="s">
        <v>1076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321267</v>
      </c>
      <c r="K56" s="1095"/>
      <c r="L56" s="1208">
        <f>+ROUND(+SUM(L51:L55),0)</f>
        <v>0</v>
      </c>
      <c r="M56" s="1095"/>
      <c r="N56" s="1209">
        <f>+ROUND(+SUM(N51:N55),0)</f>
        <v>321267</v>
      </c>
      <c r="O56" s="1097"/>
      <c r="P56" s="1207">
        <f>+ROUND(+SUM(P51:P55),0)</f>
        <v>0</v>
      </c>
      <c r="Q56" s="1208">
        <f>+ROUND(+SUM(Q51:Q55),0)</f>
        <v>321267</v>
      </c>
      <c r="R56" s="1046"/>
      <c r="S56" s="1686" t="s">
        <v>1078</v>
      </c>
      <c r="T56" s="1687"/>
      <c r="U56" s="168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0" t="s">
        <v>1081</v>
      </c>
      <c r="T58" s="1681"/>
      <c r="U58" s="168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1" t="s">
        <v>1083</v>
      </c>
      <c r="T59" s="1672"/>
      <c r="U59" s="167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1" t="s">
        <v>1085</v>
      </c>
      <c r="T60" s="1672"/>
      <c r="U60" s="167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1087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6" t="s">
        <v>1091</v>
      </c>
      <c r="T63" s="1687"/>
      <c r="U63" s="168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0" t="s">
        <v>1094</v>
      </c>
      <c r="T65" s="1681"/>
      <c r="U65" s="168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1" t="s">
        <v>1096</v>
      </c>
      <c r="T66" s="1672"/>
      <c r="U66" s="167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6" t="s">
        <v>1098</v>
      </c>
      <c r="T67" s="1687"/>
      <c r="U67" s="168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12785</v>
      </c>
      <c r="K69" s="1095"/>
      <c r="L69" s="1102">
        <f>+IF($P$2=33,$Q69,0)</f>
        <v>0</v>
      </c>
      <c r="M69" s="1095"/>
      <c r="N69" s="1132">
        <f>+ROUND(+G69+J69+L69,0)</f>
        <v>12785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12785</v>
      </c>
      <c r="R69" s="1046"/>
      <c r="S69" s="1680" t="s">
        <v>1101</v>
      </c>
      <c r="T69" s="1681"/>
      <c r="U69" s="168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1" t="s">
        <v>1103</v>
      </c>
      <c r="T70" s="1672"/>
      <c r="U70" s="167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12785</v>
      </c>
      <c r="K71" s="1095"/>
      <c r="L71" s="1208">
        <f>+ROUND(+SUM(L69:L70),0)</f>
        <v>0</v>
      </c>
      <c r="M71" s="1095"/>
      <c r="N71" s="1209">
        <f>+ROUND(+SUM(N69:N70),0)</f>
        <v>12785</v>
      </c>
      <c r="O71" s="1097"/>
      <c r="P71" s="1207">
        <f>+ROUND(+SUM(P69:P70),0)</f>
        <v>0</v>
      </c>
      <c r="Q71" s="1208">
        <f>+ROUND(+SUM(Q69:Q70),0)</f>
        <v>12785</v>
      </c>
      <c r="R71" s="1046"/>
      <c r="S71" s="1686" t="s">
        <v>1105</v>
      </c>
      <c r="T71" s="1687"/>
      <c r="U71" s="168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0" t="s">
        <v>1108</v>
      </c>
      <c r="T73" s="1681"/>
      <c r="U73" s="168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1" t="s">
        <v>1110</v>
      </c>
      <c r="T74" s="1672"/>
      <c r="U74" s="167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6" t="s">
        <v>1112</v>
      </c>
      <c r="T75" s="1687"/>
      <c r="U75" s="168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334052</v>
      </c>
      <c r="K77" s="1095"/>
      <c r="L77" s="1233">
        <f>+ROUND(L56+L63+L67+L71+L75,0)</f>
        <v>0</v>
      </c>
      <c r="M77" s="1095"/>
      <c r="N77" s="1234">
        <f>+ROUND(N56+N63+N67+N71+N75,0)</f>
        <v>334052</v>
      </c>
      <c r="O77" s="1097"/>
      <c r="P77" s="1231">
        <f>+ROUND(P56+P63+P67+P71+P75,0)</f>
        <v>0</v>
      </c>
      <c r="Q77" s="1232">
        <f>+ROUND(Q56+Q63+Q67+Q71+Q75,0)</f>
        <v>334052</v>
      </c>
      <c r="R77" s="1046"/>
      <c r="S77" s="1689" t="s">
        <v>1114</v>
      </c>
      <c r="T77" s="1690"/>
      <c r="U77" s="169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253734</v>
      </c>
      <c r="K79" s="1095"/>
      <c r="L79" s="1108">
        <f>+IF($P$2=33,$Q79,0)</f>
        <v>0</v>
      </c>
      <c r="M79" s="1095"/>
      <c r="N79" s="1109">
        <f>+ROUND(+G79+J79+L79,0)</f>
        <v>253734</v>
      </c>
      <c r="O79" s="1097"/>
      <c r="P79" s="1107">
        <f>+ROUND(OTCHET!E419,0)</f>
        <v>0</v>
      </c>
      <c r="Q79" s="1108">
        <f>+ROUND(OTCHET!L419,0)</f>
        <v>253734</v>
      </c>
      <c r="R79" s="1046"/>
      <c r="S79" s="1680" t="s">
        <v>1117</v>
      </c>
      <c r="T79" s="1681"/>
      <c r="U79" s="168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-30353</v>
      </c>
      <c r="K80" s="1095"/>
      <c r="L80" s="1120">
        <f>+IF($P$2=33,$Q80,0)</f>
        <v>0</v>
      </c>
      <c r="M80" s="1095"/>
      <c r="N80" s="1121">
        <f>+ROUND(+G80+J80+L80,0)</f>
        <v>-30353</v>
      </c>
      <c r="O80" s="1097"/>
      <c r="P80" s="1119">
        <f>+ROUND(OTCHET!E429,0)</f>
        <v>0</v>
      </c>
      <c r="Q80" s="1120">
        <f>+ROUND(OTCHET!L429,0)</f>
        <v>-30353</v>
      </c>
      <c r="R80" s="1046"/>
      <c r="S80" s="1671" t="s">
        <v>1119</v>
      </c>
      <c r="T80" s="1672"/>
      <c r="U80" s="167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223381</v>
      </c>
      <c r="K81" s="1095"/>
      <c r="L81" s="1242">
        <f>+ROUND(L79+L80,0)</f>
        <v>0</v>
      </c>
      <c r="M81" s="1095"/>
      <c r="N81" s="1243">
        <f>+ROUND(N79+N80,0)</f>
        <v>223381</v>
      </c>
      <c r="O81" s="1097"/>
      <c r="P81" s="1241">
        <f>+ROUND(P79+P80,0)</f>
        <v>0</v>
      </c>
      <c r="Q81" s="1242">
        <f>+ROUND(Q79+Q80,0)</f>
        <v>223381</v>
      </c>
      <c r="R81" s="1046"/>
      <c r="S81" s="1677" t="s">
        <v>1121</v>
      </c>
      <c r="T81" s="1678"/>
      <c r="U81" s="167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4">
        <f>+IF(+SUM(F82:N82)=0,0,"Контрола: дефицит/излишък = финансиране с обратен знак (Г. + Д. = 0)")</f>
        <v>0</v>
      </c>
      <c r="C82" s="1705"/>
      <c r="D82" s="170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-110667</v>
      </c>
      <c r="K83" s="1095"/>
      <c r="L83" s="1255">
        <f>+ROUND(L48,0)-ROUND(L77,0)+ROUND(L81,0)</f>
        <v>0</v>
      </c>
      <c r="M83" s="1095"/>
      <c r="N83" s="1256">
        <f>+ROUND(N48,0)-ROUND(N77,0)+ROUND(N81,0)</f>
        <v>-110667</v>
      </c>
      <c r="O83" s="1257"/>
      <c r="P83" s="1254">
        <f>+ROUND(P48,0)-ROUND(P77,0)+ROUND(P81,0)</f>
        <v>0</v>
      </c>
      <c r="Q83" s="1255">
        <f>+ROUND(Q48,0)-ROUND(Q77,0)+ROUND(Q81,0)</f>
        <v>-110667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110667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110667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110667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0" t="s">
        <v>1127</v>
      </c>
      <c r="T87" s="1681"/>
      <c r="U87" s="168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1" t="s">
        <v>1129</v>
      </c>
      <c r="T88" s="1672"/>
      <c r="U88" s="167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6" t="s">
        <v>1131</v>
      </c>
      <c r="T89" s="1687"/>
      <c r="U89" s="168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0" t="s">
        <v>1134</v>
      </c>
      <c r="T91" s="1681"/>
      <c r="U91" s="168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1" t="s">
        <v>1136</v>
      </c>
      <c r="T92" s="1672"/>
      <c r="U92" s="167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1" t="s">
        <v>1138</v>
      </c>
      <c r="T93" s="1672"/>
      <c r="U93" s="167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1140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6" t="s">
        <v>1142</v>
      </c>
      <c r="T95" s="1687"/>
      <c r="U95" s="168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0" t="s">
        <v>1145</v>
      </c>
      <c r="T97" s="1681"/>
      <c r="U97" s="168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1" t="s">
        <v>1147</v>
      </c>
      <c r="T98" s="1672"/>
      <c r="U98" s="167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6" t="s">
        <v>1149</v>
      </c>
      <c r="T99" s="1687"/>
      <c r="U99" s="168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698" t="s">
        <v>1151</v>
      </c>
      <c r="T101" s="1699"/>
      <c r="U101" s="170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0" t="s">
        <v>1155</v>
      </c>
      <c r="T104" s="1681"/>
      <c r="U104" s="168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1" t="s">
        <v>1157</v>
      </c>
      <c r="T105" s="1672"/>
      <c r="U105" s="167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6" t="s">
        <v>1159</v>
      </c>
      <c r="T106" s="1687"/>
      <c r="U106" s="168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2" t="s">
        <v>1162</v>
      </c>
      <c r="T108" s="1693"/>
      <c r="U108" s="169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5" t="s">
        <v>1164</v>
      </c>
      <c r="T109" s="1696"/>
      <c r="U109" s="169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6" t="s">
        <v>1166</v>
      </c>
      <c r="T110" s="1687"/>
      <c r="U110" s="168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0" t="s">
        <v>1169</v>
      </c>
      <c r="T112" s="1681"/>
      <c r="U112" s="168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1" t="s">
        <v>1171</v>
      </c>
      <c r="T113" s="1672"/>
      <c r="U113" s="167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6" t="s">
        <v>1173</v>
      </c>
      <c r="T114" s="1687"/>
      <c r="U114" s="168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0" t="s">
        <v>1176</v>
      </c>
      <c r="T116" s="1681"/>
      <c r="U116" s="168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1" t="s">
        <v>1178</v>
      </c>
      <c r="T117" s="1672"/>
      <c r="U117" s="167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6" t="s">
        <v>1180</v>
      </c>
      <c r="T118" s="1687"/>
      <c r="U118" s="168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89" t="s">
        <v>1182</v>
      </c>
      <c r="T120" s="1690"/>
      <c r="U120" s="169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0" t="s">
        <v>1185</v>
      </c>
      <c r="T122" s="1681"/>
      <c r="U122" s="168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6974</v>
      </c>
      <c r="K123" s="1095"/>
      <c r="L123" s="1120">
        <f>+IF($P$2=33,$Q123,0)</f>
        <v>0</v>
      </c>
      <c r="M123" s="1095"/>
      <c r="N123" s="1121">
        <f>+ROUND(+G123+J123+L123,0)</f>
        <v>6974</v>
      </c>
      <c r="O123" s="1097"/>
      <c r="P123" s="1119">
        <f>+ROUND(OTCHET!E524,0)</f>
        <v>0</v>
      </c>
      <c r="Q123" s="1120">
        <f>+ROUND(OTCHET!L524,0)</f>
        <v>6974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1" t="s">
        <v>1189</v>
      </c>
      <c r="T124" s="1672"/>
      <c r="U124" s="167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2038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2039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4" t="s">
        <v>1191</v>
      </c>
      <c r="T126" s="1675"/>
      <c r="U126" s="167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6974</v>
      </c>
      <c r="K127" s="1095"/>
      <c r="L127" s="1242">
        <f>+ROUND(+SUM(L122:L126),0)</f>
        <v>0</v>
      </c>
      <c r="M127" s="1095"/>
      <c r="N127" s="1243">
        <f>+ROUND(+SUM(N122:N126),0)</f>
        <v>6974</v>
      </c>
      <c r="O127" s="1097"/>
      <c r="P127" s="1241">
        <f>+ROUND(+SUM(P122:P126),0)</f>
        <v>0</v>
      </c>
      <c r="Q127" s="1242">
        <f>+ROUND(+SUM(Q122:Q126),0)</f>
        <v>6974</v>
      </c>
      <c r="R127" s="1046"/>
      <c r="S127" s="1677" t="s">
        <v>1193</v>
      </c>
      <c r="T127" s="1678"/>
      <c r="U127" s="167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195511</v>
      </c>
      <c r="K129" s="1095"/>
      <c r="L129" s="1108">
        <f>+IF($P$2=33,$Q129,0)</f>
        <v>0</v>
      </c>
      <c r="M129" s="1095"/>
      <c r="N129" s="1109">
        <f>+ROUND(+G129+J129+L129,0)</f>
        <v>195511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195511</v>
      </c>
      <c r="R129" s="1046"/>
      <c r="S129" s="1680" t="s">
        <v>1196</v>
      </c>
      <c r="T129" s="1681"/>
      <c r="U129" s="168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1" t="s">
        <v>1198</v>
      </c>
      <c r="T130" s="1672"/>
      <c r="U130" s="167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91818</v>
      </c>
      <c r="K131" s="1095"/>
      <c r="L131" s="1120">
        <f>+IF($P$2=33,$Q131,0)</f>
        <v>0</v>
      </c>
      <c r="M131" s="1095"/>
      <c r="N131" s="1121">
        <f>+ROUND(+G131+J131+L131,0)</f>
        <v>91818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91818</v>
      </c>
      <c r="R131" s="1046"/>
      <c r="S131" s="1683" t="s">
        <v>1200</v>
      </c>
      <c r="T131" s="1684"/>
      <c r="U131" s="168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-103693</v>
      </c>
      <c r="K132" s="1095"/>
      <c r="L132" s="1295">
        <f>+ROUND(+L131-L129-L130,0)</f>
        <v>0</v>
      </c>
      <c r="M132" s="1095"/>
      <c r="N132" s="1296">
        <f>+ROUND(+N131-N129-N130,0)</f>
        <v>-103693</v>
      </c>
      <c r="O132" s="1097"/>
      <c r="P132" s="1294">
        <f>+ROUND(+P131-P129-P130,0)</f>
        <v>0</v>
      </c>
      <c r="Q132" s="1295">
        <f>+ROUND(+Q131-Q129-Q130,0)</f>
        <v>-103693</v>
      </c>
      <c r="R132" s="1046"/>
      <c r="S132" s="1665" t="s">
        <v>1202</v>
      </c>
      <c r="T132" s="1666"/>
      <c r="U132" s="166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68">
        <f>+IF(+SUM(F133:N133)=0,0,"Контрола: дефицит/излишък = финансиране с обратен знак (Г. + Д. = 0)")</f>
        <v>0</v>
      </c>
      <c r="C133" s="1668"/>
      <c r="D133" s="166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 t="str">
        <f>+OTCHET!B605</f>
        <v>10.05.2019 г.</v>
      </c>
      <c r="D134" s="1247" t="s">
        <v>1204</v>
      </c>
      <c r="E134" s="1019"/>
      <c r="F134" s="1669"/>
      <c r="G134" s="1669"/>
      <c r="H134" s="1019"/>
      <c r="I134" s="1304" t="s">
        <v>1205</v>
      </c>
      <c r="J134" s="1305"/>
      <c r="K134" s="1019"/>
      <c r="L134" s="1669"/>
      <c r="M134" s="1669"/>
      <c r="N134" s="1669"/>
      <c r="O134" s="1299"/>
      <c r="P134" s="1670"/>
      <c r="Q134" s="167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970</v>
      </c>
      <c r="F11" s="707">
        <f>OTCHET!F9</f>
        <v>43585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737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3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73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39" t="s">
        <v>2062</v>
      </c>
      <c r="F17" s="1741" t="s">
        <v>2063</v>
      </c>
      <c r="G17" s="729" t="s">
        <v>1255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740"/>
      <c r="F18" s="174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4</v>
      </c>
      <c r="G22" s="764">
        <f>+G23+G25+G36+G37</f>
        <v>0</v>
      </c>
      <c r="H22" s="765">
        <f>+H23+H25+H36+H37</f>
        <v>4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841</v>
      </c>
      <c r="D25" s="781"/>
      <c r="E25" s="782">
        <f>+E26+E30+E31+E32+E33</f>
        <v>0</v>
      </c>
      <c r="F25" s="782">
        <f>+F26+F30+F31+F32+F33</f>
        <v>4</v>
      </c>
      <c r="G25" s="783">
        <f>+G26+G30+G31+G32+G33</f>
        <v>0</v>
      </c>
      <c r="H25" s="784">
        <f>+H26+H30+H31+H32+H33</f>
        <v>4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4</v>
      </c>
      <c r="G26" s="788">
        <f>OTCHET!I74</f>
        <v>0</v>
      </c>
      <c r="H26" s="789">
        <f>OTCHET!J74</f>
        <v>4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334052</v>
      </c>
      <c r="G38" s="848">
        <f>G39+G43+G44+G46+SUM(G48:G52)+G55</f>
        <v>41429</v>
      </c>
      <c r="H38" s="849">
        <f>H39+H43+H44+H46+SUM(H48:H52)+H55</f>
        <v>292623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2018</v>
      </c>
      <c r="C39" s="941"/>
      <c r="D39" s="1629"/>
      <c r="E39" s="810">
        <f>SUM(E40:E42)</f>
        <v>0</v>
      </c>
      <c r="F39" s="810">
        <f>SUM(F40:F42)</f>
        <v>194681</v>
      </c>
      <c r="G39" s="811">
        <f>SUM(G40:G42)</f>
        <v>27782</v>
      </c>
      <c r="H39" s="812">
        <f>SUM(H40:H42)</f>
        <v>166899</v>
      </c>
      <c r="I39" s="1631">
        <f>SUM(I40:I42)</f>
        <v>0</v>
      </c>
      <c r="J39" s="855"/>
      <c r="K39" s="813" t="s">
        <v>2019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24336</v>
      </c>
      <c r="G40" s="874">
        <f>OTCHET!I187</f>
        <v>21123</v>
      </c>
      <c r="H40" s="875">
        <f>OTCHET!J187</f>
        <v>3213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2021</v>
      </c>
      <c r="C41" s="1633" t="s">
        <v>846</v>
      </c>
      <c r="D41" s="1632"/>
      <c r="E41" s="1634">
        <f>OTCHET!E190</f>
        <v>0</v>
      </c>
      <c r="F41" s="1634">
        <f t="shared" si="1"/>
        <v>139108</v>
      </c>
      <c r="G41" s="1635">
        <f>OTCHET!I190</f>
        <v>1590</v>
      </c>
      <c r="H41" s="1636">
        <f>OTCHET!J190</f>
        <v>137518</v>
      </c>
      <c r="I41" s="1637">
        <f>OTCHET!K190</f>
        <v>0</v>
      </c>
      <c r="J41" s="855"/>
      <c r="K41" s="1638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2022</v>
      </c>
      <c r="C42" s="1633" t="s">
        <v>66</v>
      </c>
      <c r="D42" s="1632"/>
      <c r="E42" s="1634">
        <f>+OTCHET!E196+OTCHET!E204</f>
        <v>0</v>
      </c>
      <c r="F42" s="1634">
        <f t="shared" si="1"/>
        <v>31237</v>
      </c>
      <c r="G42" s="1635">
        <f>+OTCHET!I196+OTCHET!I204</f>
        <v>5069</v>
      </c>
      <c r="H42" s="1636">
        <f>+OTCHET!J196+OTCHET!J204</f>
        <v>26168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126586</v>
      </c>
      <c r="G43" s="816">
        <f>+OTCHET!I205+OTCHET!I223+OTCHET!I271</f>
        <v>862</v>
      </c>
      <c r="H43" s="817">
        <f>+OTCHET!J205+OTCHET!J223+OTCHET!J271</f>
        <v>125724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12785</v>
      </c>
      <c r="G46" s="867">
        <f>+OTCHET!I255+OTCHET!I256+OTCHET!I257+OTCHET!I258</f>
        <v>12785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12785</v>
      </c>
      <c r="G47" s="861">
        <f>+OTCHET!I256</f>
        <v>12785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223381</v>
      </c>
      <c r="G56" s="893">
        <f>+G57+G58+G62</f>
        <v>34455</v>
      </c>
      <c r="H56" s="894">
        <f>+H57+H58+H62</f>
        <v>188926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223381</v>
      </c>
      <c r="G58" s="902">
        <f>+OTCHET!I383+OTCHET!I391+OTCHET!I396+OTCHET!I399+OTCHET!I402+OTCHET!I405+OTCHET!I406+OTCHET!I409+OTCHET!I422+OTCHET!I423+OTCHET!I424+OTCHET!I425+OTCHET!I426</f>
        <v>34455</v>
      </c>
      <c r="H58" s="903">
        <f>+OTCHET!J383+OTCHET!J391+OTCHET!J396+OTCHET!J399+OTCHET!J402+OTCHET!J405+OTCHET!J406+OTCHET!J409+OTCHET!J422+OTCHET!J423+OTCHET!J424+OTCHET!J425+OTCHET!J426</f>
        <v>188926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-30353</v>
      </c>
      <c r="G59" s="906">
        <f>+OTCHET!I422+OTCHET!I423+OTCHET!I424+OTCHET!I425+OTCHET!I426</f>
        <v>7389</v>
      </c>
      <c r="H59" s="907">
        <f>+OTCHET!J422+OTCHET!J423+OTCHET!J424+OTCHET!J425+OTCHET!J426</f>
        <v>-37742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2064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0</v>
      </c>
      <c r="F64" s="927">
        <f>+F22-F38+F56-F63</f>
        <v>-110667</v>
      </c>
      <c r="G64" s="928">
        <f>+G22-G38+G56-G63</f>
        <v>-6974</v>
      </c>
      <c r="H64" s="929">
        <f>+H22-H38+H56-H63</f>
        <v>-103693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110667</v>
      </c>
      <c r="G66" s="938">
        <f>SUM(+G68+G76+G77+G84+G85+G86+G89+G90+G91+G92+G93+G94+G95)</f>
        <v>6974</v>
      </c>
      <c r="H66" s="939">
        <f>SUM(+H68+H76+H77+H84+H85+H86+H89+H90+H91+H92+H93+H94+H95)</f>
        <v>103693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6974</v>
      </c>
      <c r="G86" s="906">
        <f>+G87+G88</f>
        <v>6974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6974</v>
      </c>
      <c r="G88" s="964">
        <f>+OTCHET!I521+OTCHET!I524+OTCHET!I544</f>
        <v>6974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195511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195511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-91818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-91818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743" t="s">
        <v>987</v>
      </c>
      <c r="H108" s="174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4" t="str">
        <f>+OTCHET!D603</f>
        <v>Ирина Азманова</v>
      </c>
      <c r="F110" s="174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4" t="str">
        <f>+OTCHET!G600</f>
        <v>Диана Димитрова</v>
      </c>
      <c r="F114" s="1744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0"/>
  <sheetViews>
    <sheetView tabSelected="1" zoomScale="75" zoomScaleNormal="75" zoomScaleSheetLayoutView="85" workbookViewId="0" topLeftCell="B584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КСФ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 t="s">
        <v>1905</v>
      </c>
      <c r="C9" s="1831"/>
      <c r="D9" s="1832"/>
      <c r="E9" s="115">
        <v>43466</v>
      </c>
      <c r="F9" s="116">
        <v>43585</v>
      </c>
      <c r="G9" s="113"/>
      <c r="H9" s="1415"/>
      <c r="I9" s="1785"/>
      <c r="J9" s="1786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1" t="str">
        <f>VLOOKUP(F9,DateName,2,FALSE)</f>
        <v>април</v>
      </c>
      <c r="G10" s="113"/>
      <c r="H10" s="114"/>
      <c r="I10" s="1787" t="s">
        <v>969</v>
      </c>
      <c r="J10" s="178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8"/>
      <c r="J11" s="1788"/>
      <c r="K11" s="113"/>
      <c r="L11" s="113"/>
      <c r="M11" s="7">
        <v>1</v>
      </c>
      <c r="N11" s="108"/>
    </row>
    <row r="12" spans="2:14" ht="27" customHeight="1">
      <c r="B12" s="1812" t="str">
        <f>VLOOKUP(F12,PRBK,2,FALSE)</f>
        <v>Твърдица</v>
      </c>
      <c r="C12" s="1813"/>
      <c r="D12" s="1814"/>
      <c r="E12" s="118" t="s">
        <v>963</v>
      </c>
      <c r="F12" s="1586" t="s">
        <v>1546</v>
      </c>
      <c r="G12" s="113"/>
      <c r="H12" s="114"/>
      <c r="I12" s="1788"/>
      <c r="J12" s="1788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53" t="s">
        <v>2052</v>
      </c>
      <c r="F19" s="1754"/>
      <c r="G19" s="1754"/>
      <c r="H19" s="1755"/>
      <c r="I19" s="1836" t="s">
        <v>2053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964</v>
      </c>
      <c r="F20" s="1407" t="s">
        <v>803</v>
      </c>
      <c r="G20" s="1408" t="s">
        <v>804</v>
      </c>
      <c r="H20" s="1409" t="s">
        <v>802</v>
      </c>
      <c r="I20" s="1598" t="s">
        <v>965</v>
      </c>
      <c r="J20" s="1599" t="s">
        <v>966</v>
      </c>
      <c r="K20" s="1600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468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470</v>
      </c>
      <c r="D28" s="182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126</v>
      </c>
      <c r="D33" s="182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121</v>
      </c>
      <c r="D39" s="182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4</v>
      </c>
      <c r="K74" s="170">
        <f>SUM(K75:K89)</f>
        <v>0</v>
      </c>
      <c r="L74" s="1376">
        <f t="shared" si="13"/>
        <v>4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>
        <v>4</v>
      </c>
      <c r="K81" s="160">
        <v>0</v>
      </c>
      <c r="L81" s="295">
        <f t="shared" si="14"/>
        <v>4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741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4</v>
      </c>
      <c r="K169" s="213">
        <f t="shared" si="39"/>
        <v>0</v>
      </c>
      <c r="L169" s="210">
        <f t="shared" si="39"/>
        <v>4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1995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4" t="str">
        <f>$B$7</f>
        <v>ОТЧЕТНИ ДАННИ ПО ЕБК ЗА СМЕТКИТЕ ЗА СРЕДСТВАТА ОТ ЕВРОПЕЙСКИЯ СЪЮЗ - КСФ</v>
      </c>
      <c r="C174" s="1825"/>
      <c r="D174" s="182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47" t="str">
        <f>$B$9</f>
        <v>Твърдица</v>
      </c>
      <c r="C176" s="1748"/>
      <c r="D176" s="1749"/>
      <c r="E176" s="115">
        <f>$E$9</f>
        <v>43466</v>
      </c>
      <c r="F176" s="226">
        <f>$F$9</f>
        <v>43585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2" t="str">
        <f>$B$12</f>
        <v>Твърдица</v>
      </c>
      <c r="C179" s="1813"/>
      <c r="D179" s="1814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53" t="s">
        <v>2054</v>
      </c>
      <c r="F183" s="1754"/>
      <c r="G183" s="1754"/>
      <c r="H183" s="1755"/>
      <c r="I183" s="1756" t="s">
        <v>2055</v>
      </c>
      <c r="J183" s="1757"/>
      <c r="K183" s="1757"/>
      <c r="L183" s="175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1" t="s">
        <v>744</v>
      </c>
      <c r="D187" s="176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21123</v>
      </c>
      <c r="J187" s="275">
        <f t="shared" si="41"/>
        <v>3213</v>
      </c>
      <c r="K187" s="276">
        <f t="shared" si="41"/>
        <v>0</v>
      </c>
      <c r="L187" s="273">
        <f t="shared" si="41"/>
        <v>24336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21123</v>
      </c>
      <c r="J188" s="283">
        <f t="shared" si="43"/>
        <v>3213</v>
      </c>
      <c r="K188" s="284">
        <f t="shared" si="43"/>
        <v>0</v>
      </c>
      <c r="L188" s="281">
        <f t="shared" si="43"/>
        <v>24336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3" t="s">
        <v>747</v>
      </c>
      <c r="D190" s="176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1590</v>
      </c>
      <c r="J190" s="275">
        <f t="shared" si="44"/>
        <v>137518</v>
      </c>
      <c r="K190" s="276">
        <f t="shared" si="44"/>
        <v>0</v>
      </c>
      <c r="L190" s="273">
        <f t="shared" si="44"/>
        <v>139108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126926</v>
      </c>
      <c r="K191" s="284">
        <f t="shared" si="45"/>
        <v>0</v>
      </c>
      <c r="L191" s="281">
        <f t="shared" si="45"/>
        <v>126926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1590</v>
      </c>
      <c r="J192" s="297">
        <f t="shared" si="45"/>
        <v>10592</v>
      </c>
      <c r="K192" s="298">
        <f t="shared" si="45"/>
        <v>0</v>
      </c>
      <c r="L192" s="295">
        <f t="shared" si="45"/>
        <v>12182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5" t="s">
        <v>194</v>
      </c>
      <c r="D196" s="176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5069</v>
      </c>
      <c r="J196" s="275">
        <f t="shared" si="46"/>
        <v>26168</v>
      </c>
      <c r="K196" s="276">
        <f t="shared" si="46"/>
        <v>0</v>
      </c>
      <c r="L196" s="273">
        <f t="shared" si="46"/>
        <v>31237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2575</v>
      </c>
      <c r="J197" s="283">
        <f t="shared" si="47"/>
        <v>16180</v>
      </c>
      <c r="K197" s="284">
        <f t="shared" si="47"/>
        <v>0</v>
      </c>
      <c r="L197" s="281">
        <f t="shared" si="47"/>
        <v>18755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863</v>
      </c>
      <c r="J198" s="297">
        <f t="shared" si="47"/>
        <v>0</v>
      </c>
      <c r="K198" s="298">
        <f t="shared" si="47"/>
        <v>0</v>
      </c>
      <c r="L198" s="295">
        <f t="shared" si="47"/>
        <v>863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1071</v>
      </c>
      <c r="J200" s="297">
        <f t="shared" si="47"/>
        <v>6710</v>
      </c>
      <c r="K200" s="298">
        <f t="shared" si="47"/>
        <v>0</v>
      </c>
      <c r="L200" s="295">
        <f t="shared" si="47"/>
        <v>7781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560</v>
      </c>
      <c r="J201" s="297">
        <f t="shared" si="47"/>
        <v>3278</v>
      </c>
      <c r="K201" s="298">
        <f t="shared" si="47"/>
        <v>0</v>
      </c>
      <c r="L201" s="295">
        <f t="shared" si="47"/>
        <v>3838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7" t="s">
        <v>199</v>
      </c>
      <c r="D204" s="176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3" t="s">
        <v>200</v>
      </c>
      <c r="D205" s="176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862</v>
      </c>
      <c r="J205" s="275">
        <f t="shared" si="48"/>
        <v>125724</v>
      </c>
      <c r="K205" s="276">
        <f t="shared" si="48"/>
        <v>0</v>
      </c>
      <c r="L205" s="310">
        <f t="shared" si="48"/>
        <v>126586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862</v>
      </c>
      <c r="J210" s="297">
        <f t="shared" si="49"/>
        <v>0</v>
      </c>
      <c r="K210" s="298">
        <f t="shared" si="49"/>
        <v>0</v>
      </c>
      <c r="L210" s="295">
        <f t="shared" si="49"/>
        <v>862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125724</v>
      </c>
      <c r="K212" s="323">
        <f t="shared" si="49"/>
        <v>0</v>
      </c>
      <c r="L212" s="320">
        <f t="shared" si="49"/>
        <v>125724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69" t="s">
        <v>272</v>
      </c>
      <c r="D223" s="177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69" t="s">
        <v>722</v>
      </c>
      <c r="D227" s="177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69" t="s">
        <v>219</v>
      </c>
      <c r="D233" s="177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69" t="s">
        <v>221</v>
      </c>
      <c r="D236" s="177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9" t="s">
        <v>222</v>
      </c>
      <c r="D237" s="176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9" t="s">
        <v>223</v>
      </c>
      <c r="D238" s="176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9" t="s">
        <v>1658</v>
      </c>
      <c r="D239" s="176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69" t="s">
        <v>224</v>
      </c>
      <c r="D240" s="177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69" t="s">
        <v>234</v>
      </c>
      <c r="D255" s="177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69" t="s">
        <v>235</v>
      </c>
      <c r="D256" s="177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12785</v>
      </c>
      <c r="J256" s="275">
        <f t="shared" si="62"/>
        <v>0</v>
      </c>
      <c r="K256" s="276">
        <f t="shared" si="62"/>
        <v>0</v>
      </c>
      <c r="L256" s="310">
        <f t="shared" si="62"/>
        <v>12785</v>
      </c>
      <c r="M256" s="7">
        <f t="shared" si="61"/>
        <v>1</v>
      </c>
      <c r="N256" s="277"/>
    </row>
    <row r="257" spans="1:14" s="15" customFormat="1" ht="15.75">
      <c r="A257" s="22">
        <v>450</v>
      </c>
      <c r="B257" s="272">
        <v>4100</v>
      </c>
      <c r="C257" s="1769" t="s">
        <v>236</v>
      </c>
      <c r="D257" s="177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69" t="s">
        <v>237</v>
      </c>
      <c r="D258" s="177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69" t="s">
        <v>1663</v>
      </c>
      <c r="D265" s="177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69" t="s">
        <v>1660</v>
      </c>
      <c r="D269" s="177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69" t="s">
        <v>1661</v>
      </c>
      <c r="D270" s="177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9" t="s">
        <v>247</v>
      </c>
      <c r="D271" s="176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69" t="s">
        <v>273</v>
      </c>
      <c r="D272" s="177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73" t="s">
        <v>248</v>
      </c>
      <c r="D275" s="177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73" t="s">
        <v>249</v>
      </c>
      <c r="D276" s="177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73" t="s">
        <v>625</v>
      </c>
      <c r="D284" s="177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73" t="s">
        <v>685</v>
      </c>
      <c r="D287" s="177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69" t="s">
        <v>686</v>
      </c>
      <c r="D288" s="177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5" t="s">
        <v>915</v>
      </c>
      <c r="D293" s="177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71" t="s">
        <v>694</v>
      </c>
      <c r="D297" s="177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741</v>
      </c>
      <c r="D301" s="394" t="s">
        <v>916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41429</v>
      </c>
      <c r="J301" s="397">
        <f t="shared" si="77"/>
        <v>292623</v>
      </c>
      <c r="K301" s="398">
        <f t="shared" si="77"/>
        <v>0</v>
      </c>
      <c r="L301" s="395">
        <f t="shared" si="77"/>
        <v>334052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3"/>
      <c r="C306" s="1818"/>
      <c r="D306" s="181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7"/>
      <c r="C308" s="1818"/>
      <c r="D308" s="181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7"/>
      <c r="C311" s="1818"/>
      <c r="D311" s="181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9"/>
      <c r="C344" s="1819"/>
      <c r="D344" s="181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2" t="str">
        <f>$B$7</f>
        <v>ОТЧЕТНИ ДАННИ ПО ЕБК ЗА СМЕТКИТЕ ЗА СРЕДСТВАТА ОТ ЕВРОПЕЙСКИЯ СЪЮЗ - КСФ</v>
      </c>
      <c r="C348" s="1822"/>
      <c r="D348" s="182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47" t="str">
        <f>$B$9</f>
        <v>Твърдица</v>
      </c>
      <c r="C350" s="1748"/>
      <c r="D350" s="1749"/>
      <c r="E350" s="115">
        <f>$E$9</f>
        <v>43466</v>
      </c>
      <c r="F350" s="407">
        <f>$F$9</f>
        <v>43585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2" t="str">
        <f>$B$12</f>
        <v>Твърдица</v>
      </c>
      <c r="C353" s="1813"/>
      <c r="D353" s="1814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839" t="s">
        <v>2056</v>
      </c>
      <c r="F357" s="1840"/>
      <c r="G357" s="1840"/>
      <c r="H357" s="1841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0" t="s">
        <v>276</v>
      </c>
      <c r="D361" s="182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89" t="s">
        <v>287</v>
      </c>
      <c r="D375" s="1790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89" t="s">
        <v>309</v>
      </c>
      <c r="D383" s="1790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89" t="s">
        <v>253</v>
      </c>
      <c r="D388" s="1790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89" t="s">
        <v>254</v>
      </c>
      <c r="D391" s="1790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89" t="s">
        <v>256</v>
      </c>
      <c r="D396" s="1790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49514</v>
      </c>
      <c r="K396" s="445">
        <f>SUM(K397:K398)</f>
        <v>0</v>
      </c>
      <c r="L396" s="1378">
        <f t="shared" si="88"/>
        <v>49514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9">
        <f t="shared" si="81"/>
        <v>0</v>
      </c>
      <c r="F397" s="152"/>
      <c r="G397" s="153">
        <v>0</v>
      </c>
      <c r="H397" s="154">
        <v>0</v>
      </c>
      <c r="I397" s="152"/>
      <c r="J397" s="153">
        <v>49514</v>
      </c>
      <c r="K397" s="154">
        <v>0</v>
      </c>
      <c r="L397" s="1379">
        <f>I397+J397+K397</f>
        <v>49514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89" t="s">
        <v>257</v>
      </c>
      <c r="D399" s="1790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27066</v>
      </c>
      <c r="J399" s="444">
        <f t="shared" si="89"/>
        <v>177154</v>
      </c>
      <c r="K399" s="445">
        <f>SUM(K400:K401)</f>
        <v>0</v>
      </c>
      <c r="L399" s="1378">
        <f t="shared" si="89"/>
        <v>204220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9">
        <f t="shared" si="81"/>
        <v>0</v>
      </c>
      <c r="F400" s="158"/>
      <c r="G400" s="159">
        <v>0</v>
      </c>
      <c r="H400" s="154">
        <v>0</v>
      </c>
      <c r="I400" s="158">
        <v>27066</v>
      </c>
      <c r="J400" s="159">
        <v>177154</v>
      </c>
      <c r="K400" s="154">
        <v>0</v>
      </c>
      <c r="L400" s="1379">
        <f>I400+J400+K400</f>
        <v>204220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89" t="s">
        <v>922</v>
      </c>
      <c r="D402" s="1790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89" t="s">
        <v>680</v>
      </c>
      <c r="D405" s="1790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89" t="s">
        <v>681</v>
      </c>
      <c r="D406" s="1790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89" t="s">
        <v>699</v>
      </c>
      <c r="D409" s="1790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89" t="s">
        <v>260</v>
      </c>
      <c r="D412" s="1790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741</v>
      </c>
      <c r="D419" s="494" t="s">
        <v>924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27066</v>
      </c>
      <c r="J419" s="496">
        <f t="shared" si="95"/>
        <v>226668</v>
      </c>
      <c r="K419" s="515">
        <f>SUM(K361,K375,K383,K388,K391,K396,K399,K402,K405,K406,K409,K412)</f>
        <v>0</v>
      </c>
      <c r="L419" s="512">
        <f t="shared" si="95"/>
        <v>253734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89" t="s">
        <v>767</v>
      </c>
      <c r="D422" s="1790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89" t="s">
        <v>704</v>
      </c>
      <c r="D423" s="1790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89" t="s">
        <v>261</v>
      </c>
      <c r="D424" s="1790"/>
      <c r="E424" s="1378">
        <f>F424+G424+H424</f>
        <v>0</v>
      </c>
      <c r="F424" s="483"/>
      <c r="G424" s="484">
        <v>0</v>
      </c>
      <c r="H424" s="1475">
        <v>0</v>
      </c>
      <c r="I424" s="483">
        <v>7389</v>
      </c>
      <c r="J424" s="484">
        <v>-37742</v>
      </c>
      <c r="K424" s="1475">
        <v>0</v>
      </c>
      <c r="L424" s="1378">
        <f>I424+J424+K424</f>
        <v>-30353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89" t="s">
        <v>683</v>
      </c>
      <c r="D425" s="1790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89" t="s">
        <v>926</v>
      </c>
      <c r="D426" s="1790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741</v>
      </c>
      <c r="D429" s="511" t="s">
        <v>928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7389</v>
      </c>
      <c r="J429" s="514">
        <f t="shared" si="97"/>
        <v>-37742</v>
      </c>
      <c r="K429" s="515">
        <f t="shared" si="97"/>
        <v>0</v>
      </c>
      <c r="L429" s="512">
        <f t="shared" si="97"/>
        <v>-30353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5" t="str">
        <f>$B$7</f>
        <v>ОТЧЕТНИ ДАННИ ПО ЕБК ЗА СМЕТКИТЕ ЗА СРЕДСТВАТА ОТ ЕВРОПЕЙСКИЯ СЪЮЗ - КСФ</v>
      </c>
      <c r="C433" s="1816"/>
      <c r="D433" s="181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47" t="str">
        <f>$B$9</f>
        <v>Твърдица</v>
      </c>
      <c r="C435" s="1748"/>
      <c r="D435" s="1749"/>
      <c r="E435" s="115">
        <f>$E$9</f>
        <v>43466</v>
      </c>
      <c r="F435" s="407">
        <f>$F$9</f>
        <v>43585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2" t="str">
        <f>$B$12</f>
        <v>Твърдица</v>
      </c>
      <c r="C438" s="1813"/>
      <c r="D438" s="1814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3" t="s">
        <v>2058</v>
      </c>
      <c r="F442" s="1754"/>
      <c r="G442" s="1754"/>
      <c r="H442" s="1755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-6974</v>
      </c>
      <c r="J445" s="547">
        <f t="shared" si="99"/>
        <v>-103693</v>
      </c>
      <c r="K445" s="548">
        <f t="shared" si="99"/>
        <v>0</v>
      </c>
      <c r="L445" s="549">
        <f t="shared" si="99"/>
        <v>-110667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6974</v>
      </c>
      <c r="J446" s="554">
        <f t="shared" si="100"/>
        <v>103693</v>
      </c>
      <c r="K446" s="555">
        <f t="shared" si="100"/>
        <v>0</v>
      </c>
      <c r="L446" s="556">
        <f>+L597</f>
        <v>110667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45" t="str">
        <f>$B$7</f>
        <v>ОТЧЕТНИ ДАННИ ПО ЕБК ЗА СМЕТКИТЕ ЗА СРЕДСТВАТА ОТ ЕВРОПЕЙСКИЯ СЪЮЗ - КСФ</v>
      </c>
      <c r="C449" s="1746"/>
      <c r="D449" s="174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47" t="str">
        <f>$B$9</f>
        <v>Твърдица</v>
      </c>
      <c r="C451" s="1748"/>
      <c r="D451" s="1749"/>
      <c r="E451" s="115">
        <f>$E$9</f>
        <v>43466</v>
      </c>
      <c r="F451" s="407">
        <f>$F$9</f>
        <v>43585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2" t="str">
        <f>$B$12</f>
        <v>Твърдица</v>
      </c>
      <c r="C454" s="1813"/>
      <c r="D454" s="1814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833" t="s">
        <v>2060</v>
      </c>
      <c r="F458" s="1834"/>
      <c r="G458" s="1834"/>
      <c r="H458" s="1835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4" t="s">
        <v>768</v>
      </c>
      <c r="D461" s="180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99" t="s">
        <v>771</v>
      </c>
      <c r="D465" s="179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99" t="s">
        <v>1998</v>
      </c>
      <c r="D468" s="179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4" t="s">
        <v>774</v>
      </c>
      <c r="D471" s="180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0" t="s">
        <v>781</v>
      </c>
      <c r="D478" s="180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2" t="s">
        <v>930</v>
      </c>
      <c r="D481" s="180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97" t="s">
        <v>935</v>
      </c>
      <c r="D497" s="180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97" t="s">
        <v>24</v>
      </c>
      <c r="D502" s="1803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06" t="s">
        <v>936</v>
      </c>
      <c r="D503" s="180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2" t="s">
        <v>33</v>
      </c>
      <c r="D512" s="180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2" t="s">
        <v>37</v>
      </c>
      <c r="D516" s="180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2" t="s">
        <v>937</v>
      </c>
      <c r="D521" s="180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97" t="s">
        <v>938</v>
      </c>
      <c r="D524" s="1798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6974</v>
      </c>
      <c r="J524" s="580">
        <f t="shared" si="120"/>
        <v>0</v>
      </c>
      <c r="K524" s="581">
        <f t="shared" si="120"/>
        <v>0</v>
      </c>
      <c r="L524" s="578">
        <f t="shared" si="120"/>
        <v>6974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0</v>
      </c>
      <c r="F527" s="158">
        <v>0</v>
      </c>
      <c r="G527" s="159"/>
      <c r="H527" s="585">
        <v>0</v>
      </c>
      <c r="I527" s="158">
        <v>6974</v>
      </c>
      <c r="J527" s="159"/>
      <c r="K527" s="585">
        <v>0</v>
      </c>
      <c r="L527" s="1387">
        <f t="shared" si="116"/>
        <v>6974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0" t="s">
        <v>313</v>
      </c>
      <c r="D531" s="181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2" t="s">
        <v>940</v>
      </c>
      <c r="D535" s="1802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07" t="s">
        <v>941</v>
      </c>
      <c r="D536" s="180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09" t="s">
        <v>942</v>
      </c>
      <c r="D541" s="179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2" t="s">
        <v>943</v>
      </c>
      <c r="D544" s="180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09" t="s">
        <v>952</v>
      </c>
      <c r="D566" s="180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103693</v>
      </c>
      <c r="K566" s="581">
        <f t="shared" si="128"/>
        <v>0</v>
      </c>
      <c r="L566" s="578">
        <f t="shared" si="128"/>
        <v>103693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195511</v>
      </c>
      <c r="K567" s="584">
        <v>0</v>
      </c>
      <c r="L567" s="1379">
        <f t="shared" si="116"/>
        <v>195511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3">
        <v>0</v>
      </c>
      <c r="I573" s="152"/>
      <c r="J573" s="153">
        <v>-91818</v>
      </c>
      <c r="K573" s="1623">
        <v>0</v>
      </c>
      <c r="L573" s="1393">
        <f t="shared" si="129"/>
        <v>-91818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09" t="s">
        <v>957</v>
      </c>
      <c r="D586" s="179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09" t="s">
        <v>833</v>
      </c>
      <c r="D591" s="179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741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6974</v>
      </c>
      <c r="J597" s="664">
        <f t="shared" si="133"/>
        <v>103693</v>
      </c>
      <c r="K597" s="666">
        <f t="shared" si="133"/>
        <v>0</v>
      </c>
      <c r="L597" s="662">
        <f t="shared" si="133"/>
        <v>110667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91" t="s">
        <v>2074</v>
      </c>
      <c r="H600" s="1792"/>
      <c r="I600" s="1792"/>
      <c r="J600" s="179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79" t="s">
        <v>877</v>
      </c>
      <c r="H601" s="1779"/>
      <c r="I601" s="1779"/>
      <c r="J601" s="177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2073</v>
      </c>
      <c r="E603" s="671"/>
      <c r="F603" s="218" t="s">
        <v>879</v>
      </c>
      <c r="G603" s="1794" t="s">
        <v>2075</v>
      </c>
      <c r="H603" s="1795"/>
      <c r="I603" s="1795"/>
      <c r="J603" s="1796"/>
      <c r="K603" s="103"/>
      <c r="L603" s="228"/>
      <c r="M603" s="7">
        <v>1</v>
      </c>
      <c r="N603" s="518"/>
    </row>
    <row r="604" spans="1:14" ht="21.75" customHeight="1">
      <c r="A604" s="23"/>
      <c r="B604" s="1777" t="s">
        <v>880</v>
      </c>
      <c r="C604" s="1778"/>
      <c r="D604" s="672" t="s">
        <v>881</v>
      </c>
      <c r="E604" s="673"/>
      <c r="F604" s="674"/>
      <c r="G604" s="1779" t="s">
        <v>877</v>
      </c>
      <c r="H604" s="1779"/>
      <c r="I604" s="1779"/>
      <c r="J604" s="1779"/>
      <c r="K604" s="103"/>
      <c r="L604" s="228"/>
      <c r="M604" s="7">
        <v>1</v>
      </c>
      <c r="N604" s="518"/>
    </row>
    <row r="605" spans="1:14" ht="24.75" customHeight="1">
      <c r="A605" s="36"/>
      <c r="B605" s="1780" t="s">
        <v>2076</v>
      </c>
      <c r="C605" s="1781"/>
      <c r="D605" s="675" t="s">
        <v>882</v>
      </c>
      <c r="E605" s="676" t="s">
        <v>2077</v>
      </c>
      <c r="F605" s="677"/>
      <c r="G605" s="678" t="s">
        <v>883</v>
      </c>
      <c r="H605" s="1782"/>
      <c r="I605" s="1783"/>
      <c r="J605" s="178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82"/>
      <c r="I607" s="1783"/>
      <c r="J607" s="178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45" t="str">
        <f>$B$7</f>
        <v>ОТЧЕТНИ ДАННИ ПО ЕБК ЗА СМЕТКИТЕ ЗА СРЕДСТВАТА ОТ ЕВРОПЕЙСКИЯ СЪЮЗ - КСФ</v>
      </c>
      <c r="C621" s="1746"/>
      <c r="D621" s="1746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1253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47" t="str">
        <f>$B$9</f>
        <v>Твърдица</v>
      </c>
      <c r="C623" s="1748"/>
      <c r="D623" s="1749"/>
      <c r="E623" s="115">
        <f>$E$9</f>
        <v>43466</v>
      </c>
      <c r="F623" s="226">
        <f>$F$9</f>
        <v>43585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50" t="str">
        <f>$B$12</f>
        <v>Твърдица</v>
      </c>
      <c r="C626" s="1751"/>
      <c r="D626" s="1752"/>
      <c r="E626" s="410" t="s">
        <v>890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712</v>
      </c>
      <c r="E630" s="1753" t="s">
        <v>2049</v>
      </c>
      <c r="F630" s="1754"/>
      <c r="G630" s="1754"/>
      <c r="H630" s="1755"/>
      <c r="I630" s="1756" t="s">
        <v>2050</v>
      </c>
      <c r="J630" s="1757"/>
      <c r="K630" s="1757"/>
      <c r="L630" s="1758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664" t="str">
        <f>VLOOKUP(D633,OP_LIST2,2,FALSE)</f>
        <v>98313</v>
      </c>
      <c r="D633" s="1452" t="s">
        <v>1237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2003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61" t="s">
        <v>744</v>
      </c>
      <c r="D637" s="1762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21123</v>
      </c>
      <c r="J637" s="275">
        <f t="shared" si="134"/>
        <v>0</v>
      </c>
      <c r="K637" s="276">
        <f t="shared" si="134"/>
        <v>0</v>
      </c>
      <c r="L637" s="273">
        <f t="shared" si="134"/>
        <v>21123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>
        <v>21123</v>
      </c>
      <c r="J638" s="153"/>
      <c r="K638" s="1418"/>
      <c r="L638" s="281">
        <f>I638+J638+K638</f>
        <v>21123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3" t="s">
        <v>747</v>
      </c>
      <c r="D640" s="1764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1590</v>
      </c>
      <c r="J640" s="275">
        <f t="shared" si="136"/>
        <v>0</v>
      </c>
      <c r="K640" s="276">
        <f t="shared" si="136"/>
        <v>0</v>
      </c>
      <c r="L640" s="273">
        <f t="shared" si="136"/>
        <v>1590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>
        <v>1590</v>
      </c>
      <c r="J642" s="159"/>
      <c r="K642" s="1420"/>
      <c r="L642" s="295">
        <f>I642+J642+K642</f>
        <v>1590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5" t="s">
        <v>194</v>
      </c>
      <c r="D646" s="1766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5069</v>
      </c>
      <c r="J646" s="275">
        <f t="shared" si="137"/>
        <v>0</v>
      </c>
      <c r="K646" s="276">
        <f t="shared" si="137"/>
        <v>0</v>
      </c>
      <c r="L646" s="273">
        <f t="shared" si="137"/>
        <v>5069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>
        <v>2575</v>
      </c>
      <c r="J647" s="153"/>
      <c r="K647" s="1418"/>
      <c r="L647" s="281">
        <f aca="true" t="shared" si="139" ref="L647:L654">I647+J647+K647</f>
        <v>2575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910</v>
      </c>
      <c r="E648" s="295">
        <f t="shared" si="138"/>
        <v>0</v>
      </c>
      <c r="F648" s="158"/>
      <c r="G648" s="159"/>
      <c r="H648" s="1420"/>
      <c r="I648" s="158">
        <v>863</v>
      </c>
      <c r="J648" s="159"/>
      <c r="K648" s="1420"/>
      <c r="L648" s="295">
        <f t="shared" si="139"/>
        <v>863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871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>
        <v>1071</v>
      </c>
      <c r="J650" s="159"/>
      <c r="K650" s="1420"/>
      <c r="L650" s="295">
        <f t="shared" si="139"/>
        <v>1071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>
        <v>560</v>
      </c>
      <c r="J651" s="159"/>
      <c r="K651" s="1420"/>
      <c r="L651" s="295">
        <f t="shared" si="139"/>
        <v>560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873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67" t="s">
        <v>199</v>
      </c>
      <c r="D654" s="176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3" t="s">
        <v>200</v>
      </c>
      <c r="D655" s="1764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862</v>
      </c>
      <c r="J655" s="275">
        <f t="shared" si="140"/>
        <v>0</v>
      </c>
      <c r="K655" s="276">
        <f t="shared" si="140"/>
        <v>0</v>
      </c>
      <c r="L655" s="310">
        <f t="shared" si="140"/>
        <v>862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>
        <v>862</v>
      </c>
      <c r="J660" s="159"/>
      <c r="K660" s="1420"/>
      <c r="L660" s="295">
        <f t="shared" si="142"/>
        <v>862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911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69" t="s">
        <v>272</v>
      </c>
      <c r="D673" s="1770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912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913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914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69" t="s">
        <v>722</v>
      </c>
      <c r="D677" s="1770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69" t="s">
        <v>219</v>
      </c>
      <c r="D683" s="1770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69" t="s">
        <v>221</v>
      </c>
      <c r="D686" s="1770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9" t="s">
        <v>222</v>
      </c>
      <c r="D687" s="1760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9" t="s">
        <v>223</v>
      </c>
      <c r="D688" s="1760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9" t="s">
        <v>1662</v>
      </c>
      <c r="D689" s="1760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69" t="s">
        <v>224</v>
      </c>
      <c r="D690" s="1770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1996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2015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2046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715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1659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69" t="s">
        <v>234</v>
      </c>
      <c r="D705" s="1770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69" t="s">
        <v>235</v>
      </c>
      <c r="D706" s="1770"/>
      <c r="E706" s="310">
        <f t="shared" si="153"/>
        <v>0</v>
      </c>
      <c r="F706" s="1422"/>
      <c r="G706" s="1423"/>
      <c r="H706" s="1424"/>
      <c r="I706" s="1422">
        <v>12785</v>
      </c>
      <c r="J706" s="1423"/>
      <c r="K706" s="1424"/>
      <c r="L706" s="310">
        <f t="shared" si="154"/>
        <v>12785</v>
      </c>
      <c r="M706" s="12">
        <f t="shared" si="155"/>
        <v>1</v>
      </c>
      <c r="N706" s="13"/>
    </row>
    <row r="707" spans="2:14" ht="15.75">
      <c r="B707" s="272">
        <v>4100</v>
      </c>
      <c r="C707" s="1769" t="s">
        <v>236</v>
      </c>
      <c r="D707" s="1770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69" t="s">
        <v>237</v>
      </c>
      <c r="D708" s="1770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69" t="s">
        <v>1663</v>
      </c>
      <c r="D715" s="1770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69" t="s">
        <v>1660</v>
      </c>
      <c r="D719" s="1770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69" t="s">
        <v>1661</v>
      </c>
      <c r="D720" s="1770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59" t="s">
        <v>247</v>
      </c>
      <c r="D721" s="1760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69" t="s">
        <v>273</v>
      </c>
      <c r="D722" s="1770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73" t="s">
        <v>248</v>
      </c>
      <c r="D725" s="1774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73" t="s">
        <v>249</v>
      </c>
      <c r="D726" s="1774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73" t="s">
        <v>625</v>
      </c>
      <c r="D734" s="1774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73" t="s">
        <v>685</v>
      </c>
      <c r="D737" s="1774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69" t="s">
        <v>686</v>
      </c>
      <c r="D738" s="1770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75" t="s">
        <v>915</v>
      </c>
      <c r="D743" s="1776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71" t="s">
        <v>694</v>
      </c>
      <c r="D747" s="1772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71" t="s">
        <v>694</v>
      </c>
      <c r="D748" s="1772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41429</v>
      </c>
      <c r="J752" s="397">
        <f t="shared" si="169"/>
        <v>0</v>
      </c>
      <c r="K752" s="398">
        <f t="shared" si="169"/>
        <v>0</v>
      </c>
      <c r="L752" s="395">
        <f t="shared" si="169"/>
        <v>41429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45" t="str">
        <f>$B$7</f>
        <v>ОТЧЕТНИ ДАННИ ПО ЕБК ЗА СМЕТКИТЕ ЗА СРЕДСТВАТА ОТ ЕВРОПЕЙСКИЯ СЪЮЗ - КСФ</v>
      </c>
      <c r="C759" s="1746"/>
      <c r="D759" s="1746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1253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47" t="str">
        <f>$B$9</f>
        <v>Твърдица</v>
      </c>
      <c r="C761" s="1748"/>
      <c r="D761" s="1749"/>
      <c r="E761" s="115">
        <f>$E$9</f>
        <v>43466</v>
      </c>
      <c r="F761" s="226">
        <f>$F$9</f>
        <v>43585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750" t="str">
        <f>$B$12</f>
        <v>Твърдица</v>
      </c>
      <c r="C764" s="1751"/>
      <c r="D764" s="1752"/>
      <c r="E764" s="410" t="s">
        <v>890</v>
      </c>
      <c r="F764" s="1360" t="str">
        <f>$F$12</f>
        <v>7004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891</v>
      </c>
      <c r="E766" s="238">
        <f>$E$15</f>
        <v>98</v>
      </c>
      <c r="F766" s="414" t="str">
        <f>$F$15</f>
        <v>СЕС - КСФ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712</v>
      </c>
      <c r="E768" s="1753" t="s">
        <v>2049</v>
      </c>
      <c r="F768" s="1754"/>
      <c r="G768" s="1754"/>
      <c r="H768" s="1755"/>
      <c r="I768" s="1756" t="s">
        <v>2050</v>
      </c>
      <c r="J768" s="1757"/>
      <c r="K768" s="1757"/>
      <c r="L768" s="1758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27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664" t="str">
        <f>VLOOKUP(D771,OP_LIST2,2,FALSE)</f>
        <v>98311</v>
      </c>
      <c r="D771" s="1452" t="s">
        <v>1233</v>
      </c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5532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5532</v>
      </c>
      <c r="D773" s="1452" t="s">
        <v>564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761" t="s">
        <v>744</v>
      </c>
      <c r="D775" s="1762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63" t="s">
        <v>747</v>
      </c>
      <c r="D778" s="1764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125868</v>
      </c>
      <c r="K778" s="276">
        <f t="shared" si="172"/>
        <v>0</v>
      </c>
      <c r="L778" s="273">
        <f t="shared" si="172"/>
        <v>125868</v>
      </c>
      <c r="M778" s="12">
        <f t="shared" si="171"/>
        <v>1</v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>
        <v>0</v>
      </c>
      <c r="H779" s="1418"/>
      <c r="I779" s="152"/>
      <c r="J779" s="153">
        <v>125868</v>
      </c>
      <c r="K779" s="1418"/>
      <c r="L779" s="281">
        <f>I779+J779+K779</f>
        <v>125868</v>
      </c>
      <c r="M779" s="12">
        <f t="shared" si="171"/>
        <v>1</v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65" t="s">
        <v>194</v>
      </c>
      <c r="D784" s="1766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24391</v>
      </c>
      <c r="K784" s="276">
        <f t="shared" si="173"/>
        <v>0</v>
      </c>
      <c r="L784" s="273">
        <f t="shared" si="173"/>
        <v>24391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0</v>
      </c>
      <c r="F785" s="152"/>
      <c r="G785" s="153">
        <v>0</v>
      </c>
      <c r="H785" s="1418"/>
      <c r="I785" s="152"/>
      <c r="J785" s="153">
        <v>15187</v>
      </c>
      <c r="K785" s="1418"/>
      <c r="L785" s="281">
        <f aca="true" t="shared" si="175" ref="L785:L792">I785+J785+K785</f>
        <v>15187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910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871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0</v>
      </c>
      <c r="F788" s="158"/>
      <c r="G788" s="159">
        <v>0</v>
      </c>
      <c r="H788" s="1420"/>
      <c r="I788" s="158"/>
      <c r="J788" s="159">
        <v>6211</v>
      </c>
      <c r="K788" s="1420"/>
      <c r="L788" s="295">
        <f t="shared" si="175"/>
        <v>6211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0</v>
      </c>
      <c r="F789" s="158"/>
      <c r="G789" s="159">
        <v>0</v>
      </c>
      <c r="H789" s="1420"/>
      <c r="I789" s="158"/>
      <c r="J789" s="159">
        <v>2993</v>
      </c>
      <c r="K789" s="1420"/>
      <c r="L789" s="295">
        <f t="shared" si="175"/>
        <v>2993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873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67" t="s">
        <v>199</v>
      </c>
      <c r="D792" s="1768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63" t="s">
        <v>200</v>
      </c>
      <c r="D793" s="1764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874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801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911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69" t="s">
        <v>272</v>
      </c>
      <c r="D811" s="1770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912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913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914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69" t="s">
        <v>722</v>
      </c>
      <c r="D815" s="1770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69" t="s">
        <v>219</v>
      </c>
      <c r="D821" s="1770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69" t="s">
        <v>221</v>
      </c>
      <c r="D824" s="1770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59" t="s">
        <v>222</v>
      </c>
      <c r="D825" s="1760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59" t="s">
        <v>223</v>
      </c>
      <c r="D826" s="1760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59" t="s">
        <v>1662</v>
      </c>
      <c r="D827" s="1760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69" t="s">
        <v>224</v>
      </c>
      <c r="D828" s="1770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1996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2015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2046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715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1659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69" t="s">
        <v>234</v>
      </c>
      <c r="D843" s="1770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69" t="s">
        <v>235</v>
      </c>
      <c r="D844" s="1770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69" t="s">
        <v>236</v>
      </c>
      <c r="D845" s="1770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3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69" t="s">
        <v>237</v>
      </c>
      <c r="D846" s="1770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69" t="s">
        <v>1663</v>
      </c>
      <c r="D853" s="1770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69" t="s">
        <v>1660</v>
      </c>
      <c r="D857" s="1770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69" t="s">
        <v>1661</v>
      </c>
      <c r="D858" s="1770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59" t="s">
        <v>247</v>
      </c>
      <c r="D859" s="1760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69" t="s">
        <v>273</v>
      </c>
      <c r="D860" s="1770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73" t="s">
        <v>248</v>
      </c>
      <c r="D863" s="1774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73" t="s">
        <v>249</v>
      </c>
      <c r="D864" s="1774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620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621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622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623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624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73" t="s">
        <v>625</v>
      </c>
      <c r="D872" s="1774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73" t="s">
        <v>685</v>
      </c>
      <c r="D875" s="1774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69" t="s">
        <v>686</v>
      </c>
      <c r="D876" s="1770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75" t="s">
        <v>915</v>
      </c>
      <c r="D881" s="1776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3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3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3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71" t="s">
        <v>694</v>
      </c>
      <c r="D885" s="1772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71" t="s">
        <v>694</v>
      </c>
      <c r="D886" s="1772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150259</v>
      </c>
      <c r="K890" s="398">
        <f t="shared" si="205"/>
        <v>0</v>
      </c>
      <c r="L890" s="395">
        <f t="shared" si="205"/>
        <v>150259</v>
      </c>
      <c r="M890" s="12">
        <f t="shared" si="202"/>
        <v>1</v>
      </c>
      <c r="N890" s="73" t="str">
        <f>LEFT(C772,1)</f>
        <v>5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745" t="str">
        <f>$B$7</f>
        <v>ОТЧЕТНИ ДАННИ ПО ЕБК ЗА СМЕТКИТЕ ЗА СРЕДСТВАТА ОТ ЕВРОПЕЙСКИЯ СЪЮЗ - КСФ</v>
      </c>
      <c r="C897" s="1746"/>
      <c r="D897" s="1746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464</v>
      </c>
      <c r="F898" s="406" t="s">
        <v>835</v>
      </c>
      <c r="G898" s="237"/>
      <c r="H898" s="1362" t="s">
        <v>1253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47" t="str">
        <f>$B$9</f>
        <v>Твърдица</v>
      </c>
      <c r="C899" s="1748"/>
      <c r="D899" s="1749"/>
      <c r="E899" s="115">
        <f>$E$9</f>
        <v>43466</v>
      </c>
      <c r="F899" s="226">
        <f>$F$9</f>
        <v>43585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750" t="str">
        <f>$B$12</f>
        <v>Твърдица</v>
      </c>
      <c r="C902" s="1751"/>
      <c r="D902" s="1752"/>
      <c r="E902" s="410" t="s">
        <v>890</v>
      </c>
      <c r="F902" s="1360" t="str">
        <f>$F$12</f>
        <v>7004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891</v>
      </c>
      <c r="E904" s="238">
        <f>$E$15</f>
        <v>98</v>
      </c>
      <c r="F904" s="414" t="str">
        <f>$F$15</f>
        <v>СЕС - КСФ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712</v>
      </c>
      <c r="E906" s="1753" t="s">
        <v>2049</v>
      </c>
      <c r="F906" s="1754"/>
      <c r="G906" s="1754"/>
      <c r="H906" s="1755"/>
      <c r="I906" s="1756" t="s">
        <v>2050</v>
      </c>
      <c r="J906" s="1757"/>
      <c r="K906" s="1757"/>
      <c r="L906" s="1758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466</v>
      </c>
      <c r="D907" s="252" t="s">
        <v>713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27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743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51"/>
      <c r="C909" s="1664" t="str">
        <f>VLOOKUP(D909,OP_LIST2,2,FALSE)</f>
        <v>98311</v>
      </c>
      <c r="D909" s="1452" t="s">
        <v>1233</v>
      </c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.75">
      <c r="B910" s="1454"/>
      <c r="C910" s="1459">
        <f>VLOOKUP(D911,EBK_DEIN2,2,FALSE)</f>
        <v>5533</v>
      </c>
      <c r="D910" s="1458" t="s">
        <v>792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15.75">
      <c r="B911" s="1450"/>
      <c r="C911" s="1587">
        <f>+C910</f>
        <v>5533</v>
      </c>
      <c r="D911" s="1452" t="s">
        <v>565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.75">
      <c r="B912" s="1456"/>
      <c r="C912" s="1453"/>
      <c r="D912" s="1457" t="s">
        <v>714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.75">
      <c r="B913" s="272">
        <v>100</v>
      </c>
      <c r="C913" s="1761" t="s">
        <v>744</v>
      </c>
      <c r="D913" s="1762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745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 t="shared" si="207"/>
      </c>
      <c r="N914" s="13"/>
    </row>
    <row r="915" spans="2:14" ht="15.75">
      <c r="B915" s="278"/>
      <c r="C915" s="285">
        <v>102</v>
      </c>
      <c r="D915" s="286" t="s">
        <v>746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763" t="s">
        <v>747</v>
      </c>
      <c r="D916" s="1764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1058</v>
      </c>
      <c r="K916" s="276">
        <f t="shared" si="208"/>
        <v>0</v>
      </c>
      <c r="L916" s="273">
        <f t="shared" si="208"/>
        <v>1058</v>
      </c>
      <c r="M916" s="12">
        <f t="shared" si="207"/>
        <v>1</v>
      </c>
      <c r="N916" s="13"/>
    </row>
    <row r="917" spans="2:14" ht="15.75">
      <c r="B917" s="291"/>
      <c r="C917" s="279">
        <v>201</v>
      </c>
      <c r="D917" s="280" t="s">
        <v>748</v>
      </c>
      <c r="E917" s="281">
        <f>F917+G917+H917</f>
        <v>0</v>
      </c>
      <c r="F917" s="152"/>
      <c r="G917" s="153">
        <v>0</v>
      </c>
      <c r="H917" s="1418"/>
      <c r="I917" s="152"/>
      <c r="J917" s="153">
        <v>1058</v>
      </c>
      <c r="K917" s="1418"/>
      <c r="L917" s="281">
        <f>I917+J917+K917</f>
        <v>1058</v>
      </c>
      <c r="M917" s="12">
        <f t="shared" si="207"/>
        <v>1</v>
      </c>
      <c r="N917" s="13"/>
    </row>
    <row r="918" spans="2:14" ht="15.75">
      <c r="B918" s="292"/>
      <c r="C918" s="293">
        <v>202</v>
      </c>
      <c r="D918" s="294" t="s">
        <v>749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597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598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599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765" t="s">
        <v>194</v>
      </c>
      <c r="D922" s="1766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209</v>
      </c>
      <c r="K922" s="276">
        <f t="shared" si="209"/>
        <v>0</v>
      </c>
      <c r="L922" s="273">
        <f t="shared" si="209"/>
        <v>209</v>
      </c>
      <c r="M922" s="12">
        <f t="shared" si="207"/>
        <v>1</v>
      </c>
      <c r="N922" s="13"/>
    </row>
    <row r="923" spans="2:14" ht="15.75">
      <c r="B923" s="291"/>
      <c r="C923" s="302">
        <v>551</v>
      </c>
      <c r="D923" s="303" t="s">
        <v>195</v>
      </c>
      <c r="E923" s="281">
        <f aca="true" t="shared" si="210" ref="E923:E930">F923+G923+H923</f>
        <v>0</v>
      </c>
      <c r="F923" s="152"/>
      <c r="G923" s="153"/>
      <c r="H923" s="1418"/>
      <c r="I923" s="152"/>
      <c r="J923" s="153">
        <v>125</v>
      </c>
      <c r="K923" s="1418"/>
      <c r="L923" s="281">
        <f aca="true" t="shared" si="211" ref="L923:L930">I923+J923+K923</f>
        <v>125</v>
      </c>
      <c r="M923" s="12">
        <f t="shared" si="207"/>
        <v>1</v>
      </c>
      <c r="N923" s="13"/>
    </row>
    <row r="924" spans="2:14" ht="15.75">
      <c r="B924" s="291"/>
      <c r="C924" s="304">
        <v>552</v>
      </c>
      <c r="D924" s="305" t="s">
        <v>910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871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196</v>
      </c>
      <c r="E926" s="295">
        <f t="shared" si="210"/>
        <v>0</v>
      </c>
      <c r="F926" s="158"/>
      <c r="G926" s="159"/>
      <c r="H926" s="1420"/>
      <c r="I926" s="158"/>
      <c r="J926" s="159">
        <v>54</v>
      </c>
      <c r="K926" s="1420"/>
      <c r="L926" s="295">
        <f t="shared" si="211"/>
        <v>54</v>
      </c>
      <c r="M926" s="12">
        <f t="shared" si="207"/>
        <v>1</v>
      </c>
      <c r="N926" s="13"/>
    </row>
    <row r="927" spans="2:14" ht="15.75">
      <c r="B927" s="306"/>
      <c r="C927" s="304">
        <v>580</v>
      </c>
      <c r="D927" s="305" t="s">
        <v>197</v>
      </c>
      <c r="E927" s="295">
        <f t="shared" si="210"/>
        <v>0</v>
      </c>
      <c r="F927" s="158"/>
      <c r="G927" s="159"/>
      <c r="H927" s="1420"/>
      <c r="I927" s="158"/>
      <c r="J927" s="159">
        <v>30</v>
      </c>
      <c r="K927" s="1420"/>
      <c r="L927" s="295">
        <f t="shared" si="211"/>
        <v>30</v>
      </c>
      <c r="M927" s="12">
        <f t="shared" si="207"/>
        <v>1</v>
      </c>
      <c r="N927" s="13"/>
    </row>
    <row r="928" spans="2:14" ht="15.75">
      <c r="B928" s="291"/>
      <c r="C928" s="304">
        <v>588</v>
      </c>
      <c r="D928" s="305" t="s">
        <v>873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198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767" t="s">
        <v>199</v>
      </c>
      <c r="D930" s="1768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763" t="s">
        <v>200</v>
      </c>
      <c r="D931" s="1764"/>
      <c r="E931" s="310">
        <f aca="true" t="shared" si="212" ref="E931:L931">SUM(E932:E948)</f>
        <v>0</v>
      </c>
      <c r="F931" s="274">
        <f t="shared" si="212"/>
        <v>0</v>
      </c>
      <c r="G931" s="275">
        <f t="shared" si="212"/>
        <v>0</v>
      </c>
      <c r="H931" s="276">
        <f t="shared" si="212"/>
        <v>0</v>
      </c>
      <c r="I931" s="274">
        <f t="shared" si="212"/>
        <v>0</v>
      </c>
      <c r="J931" s="275">
        <f t="shared" si="212"/>
        <v>0</v>
      </c>
      <c r="K931" s="276">
        <f t="shared" si="212"/>
        <v>0</v>
      </c>
      <c r="L931" s="310">
        <f t="shared" si="212"/>
        <v>0</v>
      </c>
      <c r="M931" s="12">
        <f t="shared" si="207"/>
      </c>
      <c r="N931" s="13"/>
    </row>
    <row r="932" spans="2:14" ht="15.75">
      <c r="B932" s="292"/>
      <c r="C932" s="279">
        <v>1011</v>
      </c>
      <c r="D932" s="311" t="s">
        <v>201</v>
      </c>
      <c r="E932" s="281">
        <f aca="true" t="shared" si="213" ref="E932:E948">F932+G932+H932</f>
        <v>0</v>
      </c>
      <c r="F932" s="152"/>
      <c r="G932" s="153"/>
      <c r="H932" s="1418"/>
      <c r="I932" s="152"/>
      <c r="J932" s="153"/>
      <c r="K932" s="1418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202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203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204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205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>
        <f t="shared" si="207"/>
      </c>
      <c r="N936" s="13"/>
    </row>
    <row r="937" spans="2:14" ht="15.75">
      <c r="B937" s="292"/>
      <c r="C937" s="312">
        <v>1016</v>
      </c>
      <c r="D937" s="313" t="s">
        <v>206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207</v>
      </c>
      <c r="E938" s="320">
        <f t="shared" si="213"/>
        <v>0</v>
      </c>
      <c r="F938" s="454"/>
      <c r="G938" s="455"/>
      <c r="H938" s="1428"/>
      <c r="I938" s="454"/>
      <c r="J938" s="455"/>
      <c r="K938" s="1428"/>
      <c r="L938" s="320">
        <f t="shared" si="214"/>
        <v>0</v>
      </c>
      <c r="M938" s="12">
        <f t="shared" si="207"/>
      </c>
      <c r="N938" s="13"/>
    </row>
    <row r="939" spans="2:14" ht="15.75">
      <c r="B939" s="292"/>
      <c r="C939" s="324">
        <v>1030</v>
      </c>
      <c r="D939" s="325" t="s">
        <v>208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209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210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874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211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801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212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911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305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213</v>
      </c>
      <c r="E948" s="287">
        <f t="shared" si="213"/>
        <v>0</v>
      </c>
      <c r="F948" s="173"/>
      <c r="G948" s="174"/>
      <c r="H948" s="1421"/>
      <c r="I948" s="173"/>
      <c r="J948" s="174"/>
      <c r="K948" s="1421"/>
      <c r="L948" s="287">
        <f t="shared" si="214"/>
        <v>0</v>
      </c>
      <c r="M948" s="12">
        <f t="shared" si="215"/>
      </c>
      <c r="N948" s="13"/>
    </row>
    <row r="949" spans="2:14" ht="15.75">
      <c r="B949" s="272">
        <v>1900</v>
      </c>
      <c r="C949" s="1769" t="s">
        <v>272</v>
      </c>
      <c r="D949" s="1770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912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913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914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769" t="s">
        <v>722</v>
      </c>
      <c r="D953" s="1770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769" t="s">
        <v>219</v>
      </c>
      <c r="D959" s="1770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306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220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769" t="s">
        <v>221</v>
      </c>
      <c r="D962" s="1770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759" t="s">
        <v>222</v>
      </c>
      <c r="D963" s="1760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759" t="s">
        <v>223</v>
      </c>
      <c r="D964" s="1760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759" t="s">
        <v>1662</v>
      </c>
      <c r="D965" s="1760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769" t="s">
        <v>224</v>
      </c>
      <c r="D966" s="1770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1996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225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226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227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228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2015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229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230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2046</v>
      </c>
      <c r="D975" s="1481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231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715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15.75">
      <c r="B979" s="291"/>
      <c r="C979" s="293">
        <v>3304</v>
      </c>
      <c r="D979" s="360" t="s">
        <v>233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31.5">
      <c r="B980" s="291"/>
      <c r="C980" s="285">
        <v>3306</v>
      </c>
      <c r="D980" s="361" t="s">
        <v>1659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769" t="s">
        <v>234</v>
      </c>
      <c r="D981" s="1770"/>
      <c r="E981" s="310">
        <f t="shared" si="225"/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769" t="s">
        <v>235</v>
      </c>
      <c r="D982" s="1770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769" t="s">
        <v>236</v>
      </c>
      <c r="D983" s="1770"/>
      <c r="E983" s="310">
        <f t="shared" si="225"/>
        <v>0</v>
      </c>
      <c r="F983" s="1472">
        <v>0</v>
      </c>
      <c r="G983" s="1472">
        <v>0</v>
      </c>
      <c r="H983" s="1473">
        <v>0</v>
      </c>
      <c r="I983" s="1663">
        <v>0</v>
      </c>
      <c r="J983" s="1472">
        <v>0</v>
      </c>
      <c r="K983" s="1472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769" t="s">
        <v>237</v>
      </c>
      <c r="D984" s="1770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238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239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240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241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242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243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769" t="s">
        <v>1663</v>
      </c>
      <c r="D991" s="1770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244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245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246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769" t="s">
        <v>1660</v>
      </c>
      <c r="D995" s="1770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769" t="s">
        <v>1661</v>
      </c>
      <c r="D996" s="1770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759" t="s">
        <v>247</v>
      </c>
      <c r="D997" s="1760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769" t="s">
        <v>273</v>
      </c>
      <c r="D998" s="1770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773" t="s">
        <v>248</v>
      </c>
      <c r="D1001" s="1774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773" t="s">
        <v>249</v>
      </c>
      <c r="D1002" s="1774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 aca="true" t="shared" si="236" ref="E1003:E1009">F1003+G1003+H1003</f>
        <v>0</v>
      </c>
      <c r="F1003" s="152"/>
      <c r="G1003" s="153"/>
      <c r="H1003" s="1418"/>
      <c r="I1003" s="152"/>
      <c r="J1003" s="153"/>
      <c r="K1003" s="1418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620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621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622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623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624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773" t="s">
        <v>625</v>
      </c>
      <c r="D1010" s="1774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626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773" t="s">
        <v>685</v>
      </c>
      <c r="D1013" s="1774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769" t="s">
        <v>686</v>
      </c>
      <c r="D1014" s="1770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687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688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689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690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75" t="s">
        <v>915</v>
      </c>
      <c r="D1019" s="1776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691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3">
        <v>0</v>
      </c>
      <c r="J1020" s="1472">
        <v>0</v>
      </c>
      <c r="K1020" s="1472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692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3">
        <v>0</v>
      </c>
      <c r="J1021" s="1472">
        <v>0</v>
      </c>
      <c r="K1021" s="1472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693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3">
        <v>0</v>
      </c>
      <c r="J1022" s="1472">
        <v>0</v>
      </c>
      <c r="K1022" s="1472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82"/>
      <c r="C1023" s="1771" t="s">
        <v>694</v>
      </c>
      <c r="D1023" s="1772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.75">
      <c r="B1024" s="381">
        <v>98</v>
      </c>
      <c r="C1024" s="1771" t="s">
        <v>694</v>
      </c>
      <c r="D1024" s="1772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64"/>
      <c r="C1028" s="393" t="s">
        <v>741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0</v>
      </c>
      <c r="F1028" s="396">
        <f t="shared" si="241"/>
        <v>0</v>
      </c>
      <c r="G1028" s="397">
        <f t="shared" si="241"/>
        <v>0</v>
      </c>
      <c r="H1028" s="398">
        <f t="shared" si="241"/>
        <v>0</v>
      </c>
      <c r="I1028" s="396">
        <f t="shared" si="241"/>
        <v>0</v>
      </c>
      <c r="J1028" s="397">
        <f t="shared" si="241"/>
        <v>1267</v>
      </c>
      <c r="K1028" s="398">
        <f t="shared" si="241"/>
        <v>0</v>
      </c>
      <c r="L1028" s="395">
        <f t="shared" si="241"/>
        <v>1267</v>
      </c>
      <c r="M1028" s="12">
        <f t="shared" si="238"/>
        <v>1</v>
      </c>
      <c r="N1028" s="73" t="str">
        <f>LEFT(C910,1)</f>
        <v>5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  <row r="1033" spans="2:13" ht="15.75">
      <c r="B1033" s="6"/>
      <c r="C1033" s="6"/>
      <c r="D1033" s="521"/>
      <c r="E1033" s="38"/>
      <c r="F1033" s="38"/>
      <c r="G1033" s="38"/>
      <c r="H1033" s="38"/>
      <c r="I1033" s="38"/>
      <c r="J1033" s="38"/>
      <c r="K1033" s="38"/>
      <c r="L1033" s="38"/>
      <c r="M1033" s="7">
        <f>(IF($E1166&lt;&gt;0,$M$2,IF($L1166&lt;&gt;0,$M$2,"")))</f>
        <v>1</v>
      </c>
    </row>
    <row r="1034" spans="2:13" ht="15.75">
      <c r="B1034" s="6"/>
      <c r="C1034" s="1365"/>
      <c r="D1034" s="1366"/>
      <c r="E1034" s="38"/>
      <c r="F1034" s="38"/>
      <c r="G1034" s="38"/>
      <c r="H1034" s="38"/>
      <c r="I1034" s="38"/>
      <c r="J1034" s="38"/>
      <c r="K1034" s="38"/>
      <c r="L1034" s="38"/>
      <c r="M1034" s="7">
        <f>(IF($E1166&lt;&gt;0,$M$2,IF($L1166&lt;&gt;0,$M$2,"")))</f>
        <v>1</v>
      </c>
    </row>
    <row r="1035" spans="2:13" ht="15.75">
      <c r="B1035" s="1745" t="str">
        <f>$B$7</f>
        <v>ОТЧЕТНИ ДАННИ ПО ЕБК ЗА СМЕТКИТЕ ЗА СРЕДСТВАТА ОТ ЕВРОПЕЙСКИЯ СЪЮЗ - КСФ</v>
      </c>
      <c r="C1035" s="1746"/>
      <c r="D1035" s="1746"/>
      <c r="E1035" s="242"/>
      <c r="F1035" s="242"/>
      <c r="G1035" s="237"/>
      <c r="H1035" s="237"/>
      <c r="I1035" s="237"/>
      <c r="J1035" s="237"/>
      <c r="K1035" s="237"/>
      <c r="L1035" s="237"/>
      <c r="M1035" s="7">
        <f>(IF($E1166&lt;&gt;0,$M$2,IF($L1166&lt;&gt;0,$M$2,"")))</f>
        <v>1</v>
      </c>
    </row>
    <row r="1036" spans="2:13" ht="15.75">
      <c r="B1036" s="228"/>
      <c r="C1036" s="391"/>
      <c r="D1036" s="400"/>
      <c r="E1036" s="406" t="s">
        <v>464</v>
      </c>
      <c r="F1036" s="406" t="s">
        <v>835</v>
      </c>
      <c r="G1036" s="237"/>
      <c r="H1036" s="1362" t="s">
        <v>1253</v>
      </c>
      <c r="I1036" s="1363"/>
      <c r="J1036" s="1364"/>
      <c r="K1036" s="237"/>
      <c r="L1036" s="237"/>
      <c r="M1036" s="7">
        <f>(IF($E1166&lt;&gt;0,$M$2,IF($L1166&lt;&gt;0,$M$2,"")))</f>
        <v>1</v>
      </c>
    </row>
    <row r="1037" spans="2:13" ht="18.75">
      <c r="B1037" s="1747" t="str">
        <f>$B$9</f>
        <v>Твърдица</v>
      </c>
      <c r="C1037" s="1748"/>
      <c r="D1037" s="1749"/>
      <c r="E1037" s="115">
        <f>$E$9</f>
        <v>43466</v>
      </c>
      <c r="F1037" s="226">
        <f>$F$9</f>
        <v>43585</v>
      </c>
      <c r="G1037" s="237"/>
      <c r="H1037" s="237"/>
      <c r="I1037" s="237"/>
      <c r="J1037" s="237"/>
      <c r="K1037" s="237"/>
      <c r="L1037" s="237"/>
      <c r="M1037" s="7">
        <f>(IF($E1166&lt;&gt;0,$M$2,IF($L1166&lt;&gt;0,$M$2,"")))</f>
        <v>1</v>
      </c>
    </row>
    <row r="1038" spans="2:13" ht="15.75">
      <c r="B1038" s="227" t="str">
        <f>$B$10</f>
        <v>(наименование на разпоредителя с бюджет)</v>
      </c>
      <c r="C1038" s="228"/>
      <c r="D1038" s="229"/>
      <c r="E1038" s="237"/>
      <c r="F1038" s="237"/>
      <c r="G1038" s="237"/>
      <c r="H1038" s="237"/>
      <c r="I1038" s="237"/>
      <c r="J1038" s="237"/>
      <c r="K1038" s="237"/>
      <c r="L1038" s="237"/>
      <c r="M1038" s="7">
        <f>(IF($E1166&lt;&gt;0,$M$2,IF($L1166&lt;&gt;0,$M$2,"")))</f>
        <v>1</v>
      </c>
    </row>
    <row r="1039" spans="2:13" ht="15.75">
      <c r="B1039" s="227"/>
      <c r="C1039" s="228"/>
      <c r="D1039" s="229"/>
      <c r="E1039" s="237"/>
      <c r="F1039" s="237"/>
      <c r="G1039" s="237"/>
      <c r="H1039" s="237"/>
      <c r="I1039" s="237"/>
      <c r="J1039" s="237"/>
      <c r="K1039" s="237"/>
      <c r="L1039" s="237"/>
      <c r="M1039" s="7">
        <f>(IF($E1166&lt;&gt;0,$M$2,IF($L1166&lt;&gt;0,$M$2,"")))</f>
        <v>1</v>
      </c>
    </row>
    <row r="1040" spans="2:13" ht="19.5">
      <c r="B1040" s="1750" t="str">
        <f>$B$12</f>
        <v>Твърдица</v>
      </c>
      <c r="C1040" s="1751"/>
      <c r="D1040" s="1752"/>
      <c r="E1040" s="410" t="s">
        <v>890</v>
      </c>
      <c r="F1040" s="1360" t="str">
        <f>$F$12</f>
        <v>7004</v>
      </c>
      <c r="G1040" s="237"/>
      <c r="H1040" s="237"/>
      <c r="I1040" s="237"/>
      <c r="J1040" s="237"/>
      <c r="K1040" s="237"/>
      <c r="L1040" s="237"/>
      <c r="M1040" s="7">
        <f>(IF($E1166&lt;&gt;0,$M$2,IF($L1166&lt;&gt;0,$M$2,"")))</f>
        <v>1</v>
      </c>
    </row>
    <row r="1041" spans="2:13" ht="15.75">
      <c r="B1041" s="233" t="str">
        <f>$B$13</f>
        <v>(наименование на първостепенния разпоредител с бюджет)</v>
      </c>
      <c r="C1041" s="228"/>
      <c r="D1041" s="229"/>
      <c r="E1041" s="1361"/>
      <c r="F1041" s="242"/>
      <c r="G1041" s="237"/>
      <c r="H1041" s="237"/>
      <c r="I1041" s="237"/>
      <c r="J1041" s="237"/>
      <c r="K1041" s="237"/>
      <c r="L1041" s="237"/>
      <c r="M1041" s="7">
        <f>(IF($E1166&lt;&gt;0,$M$2,IF($L1166&lt;&gt;0,$M$2,"")))</f>
        <v>1</v>
      </c>
    </row>
    <row r="1042" spans="2:13" ht="19.5">
      <c r="B1042" s="236"/>
      <c r="C1042" s="237"/>
      <c r="D1042" s="124" t="s">
        <v>891</v>
      </c>
      <c r="E1042" s="238">
        <f>$E$15</f>
        <v>98</v>
      </c>
      <c r="F1042" s="414" t="str">
        <f>$F$15</f>
        <v>СЕС - КСФ</v>
      </c>
      <c r="G1042" s="218"/>
      <c r="H1042" s="218"/>
      <c r="I1042" s="218"/>
      <c r="J1042" s="218"/>
      <c r="K1042" s="218"/>
      <c r="L1042" s="218"/>
      <c r="M1042" s="7">
        <f>(IF($E1166&lt;&gt;0,$M$2,IF($L1166&lt;&gt;0,$M$2,"")))</f>
        <v>1</v>
      </c>
    </row>
    <row r="1043" spans="2:13" ht="15.75">
      <c r="B1043" s="228"/>
      <c r="C1043" s="391"/>
      <c r="D1043" s="400"/>
      <c r="E1043" s="237"/>
      <c r="F1043" s="409"/>
      <c r="G1043" s="409"/>
      <c r="H1043" s="409"/>
      <c r="I1043" s="409"/>
      <c r="J1043" s="409"/>
      <c r="K1043" s="409"/>
      <c r="L1043" s="1377" t="s">
        <v>465</v>
      </c>
      <c r="M1043" s="7">
        <f>(IF($E1166&lt;&gt;0,$M$2,IF($L1166&lt;&gt;0,$M$2,"")))</f>
        <v>1</v>
      </c>
    </row>
    <row r="1044" spans="2:13" ht="18.75">
      <c r="B1044" s="247"/>
      <c r="C1044" s="248"/>
      <c r="D1044" s="249" t="s">
        <v>712</v>
      </c>
      <c r="E1044" s="1753" t="s">
        <v>2049</v>
      </c>
      <c r="F1044" s="1754"/>
      <c r="G1044" s="1754"/>
      <c r="H1044" s="1755"/>
      <c r="I1044" s="1756" t="s">
        <v>2050</v>
      </c>
      <c r="J1044" s="1757"/>
      <c r="K1044" s="1757"/>
      <c r="L1044" s="1758"/>
      <c r="M1044" s="7">
        <f>(IF($E1166&lt;&gt;0,$M$2,IF($L1166&lt;&gt;0,$M$2,"")))</f>
        <v>1</v>
      </c>
    </row>
    <row r="1045" spans="2:13" ht="56.25">
      <c r="B1045" s="250" t="s">
        <v>62</v>
      </c>
      <c r="C1045" s="251" t="s">
        <v>466</v>
      </c>
      <c r="D1045" s="252" t="s">
        <v>713</v>
      </c>
      <c r="E1045" s="1403" t="str">
        <f>$E$20</f>
        <v>Уточнен план                Общо</v>
      </c>
      <c r="F1045" s="1407" t="str">
        <f>$F$20</f>
        <v>държавни дейности</v>
      </c>
      <c r="G1045" s="1408" t="str">
        <f>$G$20</f>
        <v>местни дейности</v>
      </c>
      <c r="H1045" s="1409" t="str">
        <f>$H$20</f>
        <v>дофинансиране</v>
      </c>
      <c r="I1045" s="253" t="str">
        <f>$I$20</f>
        <v>държавни дейности -ОТЧЕТ</v>
      </c>
      <c r="J1045" s="254" t="str">
        <f>$J$20</f>
        <v>местни дейности - ОТЧЕТ</v>
      </c>
      <c r="K1045" s="255" t="str">
        <f>$K$20</f>
        <v>дофинансиране - ОТЧЕТ</v>
      </c>
      <c r="L1045" s="1627" t="str">
        <f>$L$20</f>
        <v>ОТЧЕТ                                    ОБЩО</v>
      </c>
      <c r="M1045" s="7">
        <f>(IF($E1166&lt;&gt;0,$M$2,IF($L1166&lt;&gt;0,$M$2,"")))</f>
        <v>1</v>
      </c>
    </row>
    <row r="1046" spans="2:13" ht="18.75">
      <c r="B1046" s="258"/>
      <c r="C1046" s="259"/>
      <c r="D1046" s="260" t="s">
        <v>743</v>
      </c>
      <c r="E1046" s="1455" t="str">
        <f>$E$21</f>
        <v>(1)</v>
      </c>
      <c r="F1046" s="143" t="str">
        <f>$F$21</f>
        <v>(2)</v>
      </c>
      <c r="G1046" s="144" t="str">
        <f>$G$21</f>
        <v>(3)</v>
      </c>
      <c r="H1046" s="145" t="str">
        <f>$H$21</f>
        <v>(4)</v>
      </c>
      <c r="I1046" s="261" t="str">
        <f>$I$21</f>
        <v>(5)</v>
      </c>
      <c r="J1046" s="262" t="str">
        <f>$J$21</f>
        <v>(6)</v>
      </c>
      <c r="K1046" s="263" t="str">
        <f>$K$21</f>
        <v>(7)</v>
      </c>
      <c r="L1046" s="264" t="str">
        <f>$L$21</f>
        <v>(8)</v>
      </c>
      <c r="M1046" s="7">
        <f>(IF($E1166&lt;&gt;0,$M$2,IF($L1166&lt;&gt;0,$M$2,"")))</f>
        <v>1</v>
      </c>
    </row>
    <row r="1047" spans="2:13" ht="15.75">
      <c r="B1047" s="1451"/>
      <c r="C1047" s="1664">
        <f>VLOOKUP(D1047,OP_LIST2,2,FALSE)</f>
        <v>98315</v>
      </c>
      <c r="D1047" s="1452" t="s">
        <v>1239</v>
      </c>
      <c r="E1047" s="389"/>
      <c r="F1047" s="1441"/>
      <c r="G1047" s="1442"/>
      <c r="H1047" s="1443"/>
      <c r="I1047" s="1441"/>
      <c r="J1047" s="1442"/>
      <c r="K1047" s="1443"/>
      <c r="L1047" s="1440"/>
      <c r="M1047" s="7">
        <f>(IF($E1166&lt;&gt;0,$M$2,IF($L1166&lt;&gt;0,$M$2,"")))</f>
        <v>1</v>
      </c>
    </row>
    <row r="1048" spans="2:13" ht="15.75">
      <c r="B1048" s="1454"/>
      <c r="C1048" s="1459">
        <f>VLOOKUP(D1049,EBK_DEIN2,2,FALSE)</f>
        <v>5524</v>
      </c>
      <c r="D1048" s="1458" t="s">
        <v>792</v>
      </c>
      <c r="E1048" s="389"/>
      <c r="F1048" s="1444"/>
      <c r="G1048" s="1445"/>
      <c r="H1048" s="1446"/>
      <c r="I1048" s="1444"/>
      <c r="J1048" s="1445"/>
      <c r="K1048" s="1446"/>
      <c r="L1048" s="1440"/>
      <c r="M1048" s="7">
        <f>(IF($E1166&lt;&gt;0,$M$2,IF($L1166&lt;&gt;0,$M$2,"")))</f>
        <v>1</v>
      </c>
    </row>
    <row r="1049" spans="2:13" ht="15.75">
      <c r="B1049" s="1450"/>
      <c r="C1049" s="1587">
        <f>+C1048</f>
        <v>5524</v>
      </c>
      <c r="D1049" s="1452" t="s">
        <v>556</v>
      </c>
      <c r="E1049" s="389"/>
      <c r="F1049" s="1444"/>
      <c r="G1049" s="1445"/>
      <c r="H1049" s="1446"/>
      <c r="I1049" s="1444"/>
      <c r="J1049" s="1445"/>
      <c r="K1049" s="1446"/>
      <c r="L1049" s="1440"/>
      <c r="M1049" s="7">
        <f>(IF($E1166&lt;&gt;0,$M$2,IF($L1166&lt;&gt;0,$M$2,"")))</f>
        <v>1</v>
      </c>
    </row>
    <row r="1050" spans="2:13" ht="15.75">
      <c r="B1050" s="1456"/>
      <c r="C1050" s="1453"/>
      <c r="D1050" s="1457" t="s">
        <v>714</v>
      </c>
      <c r="E1050" s="389"/>
      <c r="F1050" s="1447"/>
      <c r="G1050" s="1448"/>
      <c r="H1050" s="1449"/>
      <c r="I1050" s="1447"/>
      <c r="J1050" s="1448"/>
      <c r="K1050" s="1449"/>
      <c r="L1050" s="1440"/>
      <c r="M1050" s="7">
        <f>(IF($E1166&lt;&gt;0,$M$2,IF($L1166&lt;&gt;0,$M$2,"")))</f>
        <v>1</v>
      </c>
    </row>
    <row r="1051" spans="2:14" ht="15.75">
      <c r="B1051" s="272">
        <v>100</v>
      </c>
      <c r="C1051" s="1761" t="s">
        <v>744</v>
      </c>
      <c r="D1051" s="1762"/>
      <c r="E1051" s="273">
        <f aca="true" t="shared" si="242" ref="E1051:L1051">SUM(E1052:E1053)</f>
        <v>0</v>
      </c>
      <c r="F1051" s="274">
        <f t="shared" si="242"/>
        <v>0</v>
      </c>
      <c r="G1051" s="275">
        <f t="shared" si="242"/>
        <v>0</v>
      </c>
      <c r="H1051" s="276">
        <f t="shared" si="242"/>
        <v>0</v>
      </c>
      <c r="I1051" s="274">
        <f t="shared" si="242"/>
        <v>0</v>
      </c>
      <c r="J1051" s="275">
        <f t="shared" si="242"/>
        <v>3213</v>
      </c>
      <c r="K1051" s="276">
        <f t="shared" si="242"/>
        <v>0</v>
      </c>
      <c r="L1051" s="273">
        <f t="shared" si="242"/>
        <v>3213</v>
      </c>
      <c r="M1051" s="12">
        <f aca="true" t="shared" si="243" ref="M1051:M1082">(IF($E1051&lt;&gt;0,$M$2,IF($L1051&lt;&gt;0,$M$2,"")))</f>
        <v>1</v>
      </c>
      <c r="N1051" s="13"/>
    </row>
    <row r="1052" spans="2:14" ht="15.75">
      <c r="B1052" s="278"/>
      <c r="C1052" s="279">
        <v>101</v>
      </c>
      <c r="D1052" s="280" t="s">
        <v>745</v>
      </c>
      <c r="E1052" s="281">
        <f>F1052+G1052+H1052</f>
        <v>0</v>
      </c>
      <c r="F1052" s="152"/>
      <c r="G1052" s="153"/>
      <c r="H1052" s="1418"/>
      <c r="I1052" s="152"/>
      <c r="J1052" s="153">
        <v>3213</v>
      </c>
      <c r="K1052" s="1418"/>
      <c r="L1052" s="281">
        <f>I1052+J1052+K1052</f>
        <v>3213</v>
      </c>
      <c r="M1052" s="12">
        <f t="shared" si="243"/>
        <v>1</v>
      </c>
      <c r="N1052" s="13"/>
    </row>
    <row r="1053" spans="2:14" ht="15.75">
      <c r="B1053" s="278"/>
      <c r="C1053" s="285">
        <v>102</v>
      </c>
      <c r="D1053" s="286" t="s">
        <v>746</v>
      </c>
      <c r="E1053" s="287">
        <f>F1053+G1053+H1053</f>
        <v>0</v>
      </c>
      <c r="F1053" s="173"/>
      <c r="G1053" s="174"/>
      <c r="H1053" s="1421"/>
      <c r="I1053" s="173"/>
      <c r="J1053" s="174"/>
      <c r="K1053" s="1421"/>
      <c r="L1053" s="287">
        <f>I1053+J1053+K1053</f>
        <v>0</v>
      </c>
      <c r="M1053" s="12">
        <f t="shared" si="243"/>
      </c>
      <c r="N1053" s="13"/>
    </row>
    <row r="1054" spans="2:14" ht="15.75">
      <c r="B1054" s="272">
        <v>200</v>
      </c>
      <c r="C1054" s="1763" t="s">
        <v>747</v>
      </c>
      <c r="D1054" s="1764"/>
      <c r="E1054" s="273">
        <f aca="true" t="shared" si="244" ref="E1054:L1054">SUM(E1055:E1059)</f>
        <v>0</v>
      </c>
      <c r="F1054" s="274">
        <f t="shared" si="244"/>
        <v>0</v>
      </c>
      <c r="G1054" s="275">
        <f t="shared" si="244"/>
        <v>0</v>
      </c>
      <c r="H1054" s="276">
        <f t="shared" si="244"/>
        <v>0</v>
      </c>
      <c r="I1054" s="274">
        <f t="shared" si="244"/>
        <v>0</v>
      </c>
      <c r="J1054" s="275">
        <f t="shared" si="244"/>
        <v>10592</v>
      </c>
      <c r="K1054" s="276">
        <f t="shared" si="244"/>
        <v>0</v>
      </c>
      <c r="L1054" s="273">
        <f t="shared" si="244"/>
        <v>10592</v>
      </c>
      <c r="M1054" s="12">
        <f t="shared" si="243"/>
        <v>1</v>
      </c>
      <c r="N1054" s="13"/>
    </row>
    <row r="1055" spans="2:14" ht="15.75">
      <c r="B1055" s="291"/>
      <c r="C1055" s="279">
        <v>201</v>
      </c>
      <c r="D1055" s="280" t="s">
        <v>748</v>
      </c>
      <c r="E1055" s="281">
        <f>F1055+G1055+H1055</f>
        <v>0</v>
      </c>
      <c r="F1055" s="152"/>
      <c r="G1055" s="153"/>
      <c r="H1055" s="1418"/>
      <c r="I1055" s="152"/>
      <c r="J1055" s="153"/>
      <c r="K1055" s="1418"/>
      <c r="L1055" s="281">
        <f>I1055+J1055+K1055</f>
        <v>0</v>
      </c>
      <c r="M1055" s="12">
        <f t="shared" si="243"/>
      </c>
      <c r="N1055" s="13"/>
    </row>
    <row r="1056" spans="2:14" ht="15.75">
      <c r="B1056" s="292"/>
      <c r="C1056" s="293">
        <v>202</v>
      </c>
      <c r="D1056" s="294" t="s">
        <v>749</v>
      </c>
      <c r="E1056" s="295">
        <f>F1056+G1056+H1056</f>
        <v>0</v>
      </c>
      <c r="F1056" s="158"/>
      <c r="G1056" s="159"/>
      <c r="H1056" s="1420"/>
      <c r="I1056" s="158"/>
      <c r="J1056" s="159">
        <v>10592</v>
      </c>
      <c r="K1056" s="1420"/>
      <c r="L1056" s="295">
        <f>I1056+J1056+K1056</f>
        <v>10592</v>
      </c>
      <c r="M1056" s="12">
        <f t="shared" si="243"/>
        <v>1</v>
      </c>
      <c r="N1056" s="13"/>
    </row>
    <row r="1057" spans="2:14" ht="31.5">
      <c r="B1057" s="299"/>
      <c r="C1057" s="293">
        <v>205</v>
      </c>
      <c r="D1057" s="294" t="s">
        <v>597</v>
      </c>
      <c r="E1057" s="295">
        <f>F1057+G1057+H1057</f>
        <v>0</v>
      </c>
      <c r="F1057" s="158"/>
      <c r="G1057" s="159"/>
      <c r="H1057" s="1420"/>
      <c r="I1057" s="158"/>
      <c r="J1057" s="159"/>
      <c r="K1057" s="1420"/>
      <c r="L1057" s="295">
        <f>I1057+J1057+K1057</f>
        <v>0</v>
      </c>
      <c r="M1057" s="12">
        <f t="shared" si="243"/>
      </c>
      <c r="N1057" s="13"/>
    </row>
    <row r="1058" spans="2:14" ht="15.75">
      <c r="B1058" s="299"/>
      <c r="C1058" s="293">
        <v>208</v>
      </c>
      <c r="D1058" s="300" t="s">
        <v>598</v>
      </c>
      <c r="E1058" s="295">
        <f>F1058+G1058+H1058</f>
        <v>0</v>
      </c>
      <c r="F1058" s="158"/>
      <c r="G1058" s="159"/>
      <c r="H1058" s="1420"/>
      <c r="I1058" s="158"/>
      <c r="J1058" s="159"/>
      <c r="K1058" s="1420"/>
      <c r="L1058" s="295">
        <f>I1058+J1058+K1058</f>
        <v>0</v>
      </c>
      <c r="M1058" s="12">
        <f t="shared" si="243"/>
      </c>
      <c r="N1058" s="13"/>
    </row>
    <row r="1059" spans="2:14" ht="15.75">
      <c r="B1059" s="291"/>
      <c r="C1059" s="285">
        <v>209</v>
      </c>
      <c r="D1059" s="301" t="s">
        <v>599</v>
      </c>
      <c r="E1059" s="287">
        <f>F1059+G1059+H1059</f>
        <v>0</v>
      </c>
      <c r="F1059" s="173"/>
      <c r="G1059" s="174"/>
      <c r="H1059" s="1421"/>
      <c r="I1059" s="173"/>
      <c r="J1059" s="174"/>
      <c r="K1059" s="1421"/>
      <c r="L1059" s="287">
        <f>I1059+J1059+K1059</f>
        <v>0</v>
      </c>
      <c r="M1059" s="12">
        <f t="shared" si="243"/>
      </c>
      <c r="N1059" s="13"/>
    </row>
    <row r="1060" spans="2:14" ht="15.75">
      <c r="B1060" s="272">
        <v>500</v>
      </c>
      <c r="C1060" s="1765" t="s">
        <v>194</v>
      </c>
      <c r="D1060" s="1766"/>
      <c r="E1060" s="273">
        <f aca="true" t="shared" si="245" ref="E1060:L1060">SUM(E1061:E1067)</f>
        <v>0</v>
      </c>
      <c r="F1060" s="274">
        <f t="shared" si="245"/>
        <v>0</v>
      </c>
      <c r="G1060" s="275">
        <f t="shared" si="245"/>
        <v>0</v>
      </c>
      <c r="H1060" s="276">
        <f t="shared" si="245"/>
        <v>0</v>
      </c>
      <c r="I1060" s="274">
        <f t="shared" si="245"/>
        <v>0</v>
      </c>
      <c r="J1060" s="275">
        <f t="shared" si="245"/>
        <v>1568</v>
      </c>
      <c r="K1060" s="276">
        <f t="shared" si="245"/>
        <v>0</v>
      </c>
      <c r="L1060" s="273">
        <f t="shared" si="245"/>
        <v>1568</v>
      </c>
      <c r="M1060" s="12">
        <f t="shared" si="243"/>
        <v>1</v>
      </c>
      <c r="N1060" s="13"/>
    </row>
    <row r="1061" spans="2:14" ht="15.75">
      <c r="B1061" s="291"/>
      <c r="C1061" s="302">
        <v>551</v>
      </c>
      <c r="D1061" s="303" t="s">
        <v>195</v>
      </c>
      <c r="E1061" s="281">
        <f aca="true" t="shared" si="246" ref="E1061:E1068">F1061+G1061+H1061</f>
        <v>0</v>
      </c>
      <c r="F1061" s="152"/>
      <c r="G1061" s="153"/>
      <c r="H1061" s="1418"/>
      <c r="I1061" s="152"/>
      <c r="J1061" s="153">
        <v>868</v>
      </c>
      <c r="K1061" s="1418"/>
      <c r="L1061" s="281">
        <f aca="true" t="shared" si="247" ref="L1061:L1068">I1061+J1061+K1061</f>
        <v>868</v>
      </c>
      <c r="M1061" s="12">
        <f t="shared" si="243"/>
        <v>1</v>
      </c>
      <c r="N1061" s="13"/>
    </row>
    <row r="1062" spans="2:14" ht="15.75">
      <c r="B1062" s="291"/>
      <c r="C1062" s="304">
        <v>552</v>
      </c>
      <c r="D1062" s="305" t="s">
        <v>910</v>
      </c>
      <c r="E1062" s="295">
        <f t="shared" si="246"/>
        <v>0</v>
      </c>
      <c r="F1062" s="158"/>
      <c r="G1062" s="159"/>
      <c r="H1062" s="1420"/>
      <c r="I1062" s="158"/>
      <c r="J1062" s="159"/>
      <c r="K1062" s="1420"/>
      <c r="L1062" s="295">
        <f t="shared" si="247"/>
        <v>0</v>
      </c>
      <c r="M1062" s="12">
        <f t="shared" si="243"/>
      </c>
      <c r="N1062" s="13"/>
    </row>
    <row r="1063" spans="2:14" ht="15.75">
      <c r="B1063" s="306"/>
      <c r="C1063" s="304">
        <v>558</v>
      </c>
      <c r="D1063" s="307" t="s">
        <v>871</v>
      </c>
      <c r="E1063" s="295">
        <f t="shared" si="246"/>
        <v>0</v>
      </c>
      <c r="F1063" s="488">
        <v>0</v>
      </c>
      <c r="G1063" s="489">
        <v>0</v>
      </c>
      <c r="H1063" s="160">
        <v>0</v>
      </c>
      <c r="I1063" s="488">
        <v>0</v>
      </c>
      <c r="J1063" s="489">
        <v>0</v>
      </c>
      <c r="K1063" s="160">
        <v>0</v>
      </c>
      <c r="L1063" s="295">
        <f t="shared" si="247"/>
        <v>0</v>
      </c>
      <c r="M1063" s="12">
        <f t="shared" si="243"/>
      </c>
      <c r="N1063" s="13"/>
    </row>
    <row r="1064" spans="2:14" ht="15.75">
      <c r="B1064" s="306"/>
      <c r="C1064" s="304">
        <v>560</v>
      </c>
      <c r="D1064" s="307" t="s">
        <v>196</v>
      </c>
      <c r="E1064" s="295">
        <f t="shared" si="246"/>
        <v>0</v>
      </c>
      <c r="F1064" s="158"/>
      <c r="G1064" s="159"/>
      <c r="H1064" s="1420"/>
      <c r="I1064" s="158"/>
      <c r="J1064" s="159">
        <v>445</v>
      </c>
      <c r="K1064" s="1420"/>
      <c r="L1064" s="295">
        <f t="shared" si="247"/>
        <v>445</v>
      </c>
      <c r="M1064" s="12">
        <f t="shared" si="243"/>
        <v>1</v>
      </c>
      <c r="N1064" s="13"/>
    </row>
    <row r="1065" spans="2:14" ht="15.75">
      <c r="B1065" s="306"/>
      <c r="C1065" s="304">
        <v>580</v>
      </c>
      <c r="D1065" s="305" t="s">
        <v>197</v>
      </c>
      <c r="E1065" s="295">
        <f t="shared" si="246"/>
        <v>0</v>
      </c>
      <c r="F1065" s="158"/>
      <c r="G1065" s="159"/>
      <c r="H1065" s="1420"/>
      <c r="I1065" s="158"/>
      <c r="J1065" s="159">
        <v>255</v>
      </c>
      <c r="K1065" s="1420"/>
      <c r="L1065" s="295">
        <f t="shared" si="247"/>
        <v>255</v>
      </c>
      <c r="M1065" s="12">
        <f t="shared" si="243"/>
        <v>1</v>
      </c>
      <c r="N1065" s="13"/>
    </row>
    <row r="1066" spans="2:14" ht="15.75">
      <c r="B1066" s="291"/>
      <c r="C1066" s="304">
        <v>588</v>
      </c>
      <c r="D1066" s="305" t="s">
        <v>873</v>
      </c>
      <c r="E1066" s="295">
        <f t="shared" si="246"/>
        <v>0</v>
      </c>
      <c r="F1066" s="488">
        <v>0</v>
      </c>
      <c r="G1066" s="489">
        <v>0</v>
      </c>
      <c r="H1066" s="160">
        <v>0</v>
      </c>
      <c r="I1066" s="488">
        <v>0</v>
      </c>
      <c r="J1066" s="489">
        <v>0</v>
      </c>
      <c r="K1066" s="160">
        <v>0</v>
      </c>
      <c r="L1066" s="295">
        <f t="shared" si="247"/>
        <v>0</v>
      </c>
      <c r="M1066" s="12">
        <f t="shared" si="243"/>
      </c>
      <c r="N1066" s="13"/>
    </row>
    <row r="1067" spans="2:14" ht="31.5">
      <c r="B1067" s="291"/>
      <c r="C1067" s="308">
        <v>590</v>
      </c>
      <c r="D1067" s="309" t="s">
        <v>198</v>
      </c>
      <c r="E1067" s="287">
        <f t="shared" si="246"/>
        <v>0</v>
      </c>
      <c r="F1067" s="173"/>
      <c r="G1067" s="174"/>
      <c r="H1067" s="1421"/>
      <c r="I1067" s="173"/>
      <c r="J1067" s="174"/>
      <c r="K1067" s="1421"/>
      <c r="L1067" s="287">
        <f t="shared" si="247"/>
        <v>0</v>
      </c>
      <c r="M1067" s="12">
        <f t="shared" si="243"/>
      </c>
      <c r="N1067" s="13"/>
    </row>
    <row r="1068" spans="2:14" ht="15.75">
      <c r="B1068" s="272">
        <v>800</v>
      </c>
      <c r="C1068" s="1767" t="s">
        <v>199</v>
      </c>
      <c r="D1068" s="1768"/>
      <c r="E1068" s="310">
        <f t="shared" si="246"/>
        <v>0</v>
      </c>
      <c r="F1068" s="1422"/>
      <c r="G1068" s="1423"/>
      <c r="H1068" s="1424"/>
      <c r="I1068" s="1422"/>
      <c r="J1068" s="1423"/>
      <c r="K1068" s="1424"/>
      <c r="L1068" s="310">
        <f t="shared" si="247"/>
        <v>0</v>
      </c>
      <c r="M1068" s="12">
        <f t="shared" si="243"/>
      </c>
      <c r="N1068" s="13"/>
    </row>
    <row r="1069" spans="2:14" ht="15.75">
      <c r="B1069" s="272">
        <v>1000</v>
      </c>
      <c r="C1069" s="1763" t="s">
        <v>200</v>
      </c>
      <c r="D1069" s="1764"/>
      <c r="E1069" s="310">
        <f aca="true" t="shared" si="248" ref="E1069:L1069">SUM(E1070:E1086)</f>
        <v>0</v>
      </c>
      <c r="F1069" s="274">
        <f t="shared" si="248"/>
        <v>0</v>
      </c>
      <c r="G1069" s="275">
        <f t="shared" si="248"/>
        <v>0</v>
      </c>
      <c r="H1069" s="276">
        <f t="shared" si="248"/>
        <v>0</v>
      </c>
      <c r="I1069" s="274">
        <f t="shared" si="248"/>
        <v>0</v>
      </c>
      <c r="J1069" s="275">
        <f t="shared" si="248"/>
        <v>125724</v>
      </c>
      <c r="K1069" s="276">
        <f t="shared" si="248"/>
        <v>0</v>
      </c>
      <c r="L1069" s="310">
        <f t="shared" si="248"/>
        <v>125724</v>
      </c>
      <c r="M1069" s="12">
        <f t="shared" si="243"/>
        <v>1</v>
      </c>
      <c r="N1069" s="13"/>
    </row>
    <row r="1070" spans="2:14" ht="15.75">
      <c r="B1070" s="292"/>
      <c r="C1070" s="279">
        <v>1011</v>
      </c>
      <c r="D1070" s="311" t="s">
        <v>201</v>
      </c>
      <c r="E1070" s="281">
        <f aca="true" t="shared" si="249" ref="E1070:E1086">F1070+G1070+H1070</f>
        <v>0</v>
      </c>
      <c r="F1070" s="152"/>
      <c r="G1070" s="153"/>
      <c r="H1070" s="1418"/>
      <c r="I1070" s="152"/>
      <c r="J1070" s="153"/>
      <c r="K1070" s="1418"/>
      <c r="L1070" s="281">
        <f aca="true" t="shared" si="250" ref="L1070:L1086">I1070+J1070+K1070</f>
        <v>0</v>
      </c>
      <c r="M1070" s="12">
        <f t="shared" si="243"/>
      </c>
      <c r="N1070" s="13"/>
    </row>
    <row r="1071" spans="2:14" ht="15.75">
      <c r="B1071" s="292"/>
      <c r="C1071" s="293">
        <v>1012</v>
      </c>
      <c r="D1071" s="294" t="s">
        <v>202</v>
      </c>
      <c r="E1071" s="295">
        <f t="shared" si="249"/>
        <v>0</v>
      </c>
      <c r="F1071" s="158"/>
      <c r="G1071" s="159"/>
      <c r="H1071" s="1420"/>
      <c r="I1071" s="158"/>
      <c r="J1071" s="159"/>
      <c r="K1071" s="1420"/>
      <c r="L1071" s="295">
        <f t="shared" si="250"/>
        <v>0</v>
      </c>
      <c r="M1071" s="12">
        <f t="shared" si="243"/>
      </c>
      <c r="N1071" s="13"/>
    </row>
    <row r="1072" spans="2:14" ht="15.75">
      <c r="B1072" s="292"/>
      <c r="C1072" s="293">
        <v>1013</v>
      </c>
      <c r="D1072" s="294" t="s">
        <v>203</v>
      </c>
      <c r="E1072" s="295">
        <f t="shared" si="249"/>
        <v>0</v>
      </c>
      <c r="F1072" s="158"/>
      <c r="G1072" s="159"/>
      <c r="H1072" s="1420"/>
      <c r="I1072" s="158"/>
      <c r="J1072" s="159"/>
      <c r="K1072" s="1420"/>
      <c r="L1072" s="295">
        <f t="shared" si="250"/>
        <v>0</v>
      </c>
      <c r="M1072" s="12">
        <f t="shared" si="243"/>
      </c>
      <c r="N1072" s="13"/>
    </row>
    <row r="1073" spans="2:14" ht="15.75">
      <c r="B1073" s="292"/>
      <c r="C1073" s="293">
        <v>1014</v>
      </c>
      <c r="D1073" s="294" t="s">
        <v>204</v>
      </c>
      <c r="E1073" s="295">
        <f t="shared" si="249"/>
        <v>0</v>
      </c>
      <c r="F1073" s="158"/>
      <c r="G1073" s="159"/>
      <c r="H1073" s="1420"/>
      <c r="I1073" s="158"/>
      <c r="J1073" s="159"/>
      <c r="K1073" s="1420"/>
      <c r="L1073" s="295">
        <f t="shared" si="250"/>
        <v>0</v>
      </c>
      <c r="M1073" s="12">
        <f t="shared" si="243"/>
      </c>
      <c r="N1073" s="13"/>
    </row>
    <row r="1074" spans="2:14" ht="15.75">
      <c r="B1074" s="292"/>
      <c r="C1074" s="293">
        <v>1015</v>
      </c>
      <c r="D1074" s="294" t="s">
        <v>205</v>
      </c>
      <c r="E1074" s="295">
        <f t="shared" si="249"/>
        <v>0</v>
      </c>
      <c r="F1074" s="158"/>
      <c r="G1074" s="159"/>
      <c r="H1074" s="1420"/>
      <c r="I1074" s="158"/>
      <c r="J1074" s="159"/>
      <c r="K1074" s="1420"/>
      <c r="L1074" s="295">
        <f t="shared" si="250"/>
        <v>0</v>
      </c>
      <c r="M1074" s="12">
        <f t="shared" si="243"/>
      </c>
      <c r="N1074" s="13"/>
    </row>
    <row r="1075" spans="2:14" ht="15.75">
      <c r="B1075" s="292"/>
      <c r="C1075" s="312">
        <v>1016</v>
      </c>
      <c r="D1075" s="313" t="s">
        <v>206</v>
      </c>
      <c r="E1075" s="314">
        <f t="shared" si="249"/>
        <v>0</v>
      </c>
      <c r="F1075" s="164"/>
      <c r="G1075" s="165"/>
      <c r="H1075" s="1419"/>
      <c r="I1075" s="164"/>
      <c r="J1075" s="165"/>
      <c r="K1075" s="1419"/>
      <c r="L1075" s="314">
        <f t="shared" si="250"/>
        <v>0</v>
      </c>
      <c r="M1075" s="12">
        <f t="shared" si="243"/>
      </c>
      <c r="N1075" s="13"/>
    </row>
    <row r="1076" spans="2:14" ht="15.75">
      <c r="B1076" s="278"/>
      <c r="C1076" s="318">
        <v>1020</v>
      </c>
      <c r="D1076" s="319" t="s">
        <v>207</v>
      </c>
      <c r="E1076" s="320">
        <f t="shared" si="249"/>
        <v>0</v>
      </c>
      <c r="F1076" s="454"/>
      <c r="G1076" s="455"/>
      <c r="H1076" s="1428"/>
      <c r="I1076" s="454"/>
      <c r="J1076" s="455">
        <v>125724</v>
      </c>
      <c r="K1076" s="1428"/>
      <c r="L1076" s="320">
        <f t="shared" si="250"/>
        <v>125724</v>
      </c>
      <c r="M1076" s="12">
        <f t="shared" si="243"/>
        <v>1</v>
      </c>
      <c r="N1076" s="13"/>
    </row>
    <row r="1077" spans="2:14" ht="15.75">
      <c r="B1077" s="292"/>
      <c r="C1077" s="324">
        <v>1030</v>
      </c>
      <c r="D1077" s="325" t="s">
        <v>208</v>
      </c>
      <c r="E1077" s="326">
        <f t="shared" si="249"/>
        <v>0</v>
      </c>
      <c r="F1077" s="449"/>
      <c r="G1077" s="450"/>
      <c r="H1077" s="1425"/>
      <c r="I1077" s="449"/>
      <c r="J1077" s="450"/>
      <c r="K1077" s="1425"/>
      <c r="L1077" s="326">
        <f t="shared" si="250"/>
        <v>0</v>
      </c>
      <c r="M1077" s="12">
        <f t="shared" si="243"/>
      </c>
      <c r="N1077" s="13"/>
    </row>
    <row r="1078" spans="2:14" ht="15.75">
      <c r="B1078" s="292"/>
      <c r="C1078" s="318">
        <v>1051</v>
      </c>
      <c r="D1078" s="331" t="s">
        <v>209</v>
      </c>
      <c r="E1078" s="320">
        <f t="shared" si="249"/>
        <v>0</v>
      </c>
      <c r="F1078" s="454"/>
      <c r="G1078" s="455"/>
      <c r="H1078" s="1428"/>
      <c r="I1078" s="454"/>
      <c r="J1078" s="455"/>
      <c r="K1078" s="1428"/>
      <c r="L1078" s="320">
        <f t="shared" si="250"/>
        <v>0</v>
      </c>
      <c r="M1078" s="12">
        <f t="shared" si="243"/>
      </c>
      <c r="N1078" s="13"/>
    </row>
    <row r="1079" spans="2:14" ht="15.75">
      <c r="B1079" s="292"/>
      <c r="C1079" s="293">
        <v>1052</v>
      </c>
      <c r="D1079" s="294" t="s">
        <v>210</v>
      </c>
      <c r="E1079" s="295">
        <f t="shared" si="249"/>
        <v>0</v>
      </c>
      <c r="F1079" s="158"/>
      <c r="G1079" s="159"/>
      <c r="H1079" s="1420"/>
      <c r="I1079" s="158"/>
      <c r="J1079" s="159"/>
      <c r="K1079" s="1420"/>
      <c r="L1079" s="295">
        <f t="shared" si="250"/>
        <v>0</v>
      </c>
      <c r="M1079" s="12">
        <f t="shared" si="243"/>
      </c>
      <c r="N1079" s="13"/>
    </row>
    <row r="1080" spans="2:14" ht="15.75">
      <c r="B1080" s="292"/>
      <c r="C1080" s="324">
        <v>1053</v>
      </c>
      <c r="D1080" s="325" t="s">
        <v>874</v>
      </c>
      <c r="E1080" s="326">
        <f t="shared" si="249"/>
        <v>0</v>
      </c>
      <c r="F1080" s="449"/>
      <c r="G1080" s="450"/>
      <c r="H1080" s="1425"/>
      <c r="I1080" s="449"/>
      <c r="J1080" s="450"/>
      <c r="K1080" s="1425"/>
      <c r="L1080" s="326">
        <f t="shared" si="250"/>
        <v>0</v>
      </c>
      <c r="M1080" s="12">
        <f t="shared" si="243"/>
      </c>
      <c r="N1080" s="13"/>
    </row>
    <row r="1081" spans="2:14" ht="15.75">
      <c r="B1081" s="292"/>
      <c r="C1081" s="318">
        <v>1062</v>
      </c>
      <c r="D1081" s="319" t="s">
        <v>211</v>
      </c>
      <c r="E1081" s="320">
        <f t="shared" si="249"/>
        <v>0</v>
      </c>
      <c r="F1081" s="454"/>
      <c r="G1081" s="455"/>
      <c r="H1081" s="1428"/>
      <c r="I1081" s="454"/>
      <c r="J1081" s="455"/>
      <c r="K1081" s="1428"/>
      <c r="L1081" s="320">
        <f t="shared" si="250"/>
        <v>0</v>
      </c>
      <c r="M1081" s="12">
        <f t="shared" si="243"/>
      </c>
      <c r="N1081" s="13"/>
    </row>
    <row r="1082" spans="2:14" ht="15.75">
      <c r="B1082" s="292"/>
      <c r="C1082" s="324">
        <v>1063</v>
      </c>
      <c r="D1082" s="332" t="s">
        <v>801</v>
      </c>
      <c r="E1082" s="326">
        <f t="shared" si="249"/>
        <v>0</v>
      </c>
      <c r="F1082" s="449"/>
      <c r="G1082" s="450"/>
      <c r="H1082" s="1425"/>
      <c r="I1082" s="449"/>
      <c r="J1082" s="450"/>
      <c r="K1082" s="1425"/>
      <c r="L1082" s="326">
        <f t="shared" si="250"/>
        <v>0</v>
      </c>
      <c r="M1082" s="12">
        <f t="shared" si="243"/>
      </c>
      <c r="N1082" s="13"/>
    </row>
    <row r="1083" spans="2:14" ht="15.75">
      <c r="B1083" s="292"/>
      <c r="C1083" s="333">
        <v>1069</v>
      </c>
      <c r="D1083" s="334" t="s">
        <v>212</v>
      </c>
      <c r="E1083" s="335">
        <f t="shared" si="249"/>
        <v>0</v>
      </c>
      <c r="F1083" s="600"/>
      <c r="G1083" s="601"/>
      <c r="H1083" s="1427"/>
      <c r="I1083" s="600"/>
      <c r="J1083" s="601"/>
      <c r="K1083" s="1427"/>
      <c r="L1083" s="335">
        <f t="shared" si="250"/>
        <v>0</v>
      </c>
      <c r="M1083" s="12">
        <f aca="true" t="shared" si="251" ref="M1083:M1114">(IF($E1083&lt;&gt;0,$M$2,IF($L1083&lt;&gt;0,$M$2,"")))</f>
      </c>
      <c r="N1083" s="13"/>
    </row>
    <row r="1084" spans="2:14" ht="15.75">
      <c r="B1084" s="278"/>
      <c r="C1084" s="318">
        <v>1091</v>
      </c>
      <c r="D1084" s="331" t="s">
        <v>911</v>
      </c>
      <c r="E1084" s="320">
        <f t="shared" si="249"/>
        <v>0</v>
      </c>
      <c r="F1084" s="454"/>
      <c r="G1084" s="455"/>
      <c r="H1084" s="1428"/>
      <c r="I1084" s="454"/>
      <c r="J1084" s="455"/>
      <c r="K1084" s="1428"/>
      <c r="L1084" s="320">
        <f t="shared" si="250"/>
        <v>0</v>
      </c>
      <c r="M1084" s="12">
        <f t="shared" si="251"/>
      </c>
      <c r="N1084" s="13"/>
    </row>
    <row r="1085" spans="2:14" ht="15.75">
      <c r="B1085" s="292"/>
      <c r="C1085" s="293">
        <v>1092</v>
      </c>
      <c r="D1085" s="294" t="s">
        <v>305</v>
      </c>
      <c r="E1085" s="295">
        <f t="shared" si="249"/>
        <v>0</v>
      </c>
      <c r="F1085" s="158"/>
      <c r="G1085" s="159"/>
      <c r="H1085" s="1420"/>
      <c r="I1085" s="158"/>
      <c r="J1085" s="159"/>
      <c r="K1085" s="1420"/>
      <c r="L1085" s="295">
        <f t="shared" si="250"/>
        <v>0</v>
      </c>
      <c r="M1085" s="12">
        <f t="shared" si="251"/>
      </c>
      <c r="N1085" s="13"/>
    </row>
    <row r="1086" spans="2:14" ht="15.75">
      <c r="B1086" s="292"/>
      <c r="C1086" s="285">
        <v>1098</v>
      </c>
      <c r="D1086" s="339" t="s">
        <v>213</v>
      </c>
      <c r="E1086" s="287">
        <f t="shared" si="249"/>
        <v>0</v>
      </c>
      <c r="F1086" s="173"/>
      <c r="G1086" s="174"/>
      <c r="H1086" s="1421"/>
      <c r="I1086" s="173"/>
      <c r="J1086" s="174"/>
      <c r="K1086" s="1421"/>
      <c r="L1086" s="287">
        <f t="shared" si="250"/>
        <v>0</v>
      </c>
      <c r="M1086" s="12">
        <f t="shared" si="251"/>
      </c>
      <c r="N1086" s="13"/>
    </row>
    <row r="1087" spans="2:14" ht="15.75">
      <c r="B1087" s="272">
        <v>1900</v>
      </c>
      <c r="C1087" s="1769" t="s">
        <v>272</v>
      </c>
      <c r="D1087" s="1770"/>
      <c r="E1087" s="310">
        <f aca="true" t="shared" si="252" ref="E1087:L1087">SUM(E1088:E1090)</f>
        <v>0</v>
      </c>
      <c r="F1087" s="274">
        <f t="shared" si="252"/>
        <v>0</v>
      </c>
      <c r="G1087" s="275">
        <f t="shared" si="252"/>
        <v>0</v>
      </c>
      <c r="H1087" s="276">
        <f t="shared" si="252"/>
        <v>0</v>
      </c>
      <c r="I1087" s="274">
        <f t="shared" si="252"/>
        <v>0</v>
      </c>
      <c r="J1087" s="275">
        <f t="shared" si="252"/>
        <v>0</v>
      </c>
      <c r="K1087" s="276">
        <f t="shared" si="252"/>
        <v>0</v>
      </c>
      <c r="L1087" s="310">
        <f t="shared" si="252"/>
        <v>0</v>
      </c>
      <c r="M1087" s="12">
        <f t="shared" si="251"/>
      </c>
      <c r="N1087" s="13"/>
    </row>
    <row r="1088" spans="2:14" ht="15.75">
      <c r="B1088" s="292"/>
      <c r="C1088" s="279">
        <v>1901</v>
      </c>
      <c r="D1088" s="340" t="s">
        <v>912</v>
      </c>
      <c r="E1088" s="281">
        <f>F1088+G1088+H1088</f>
        <v>0</v>
      </c>
      <c r="F1088" s="152"/>
      <c r="G1088" s="153"/>
      <c r="H1088" s="1418"/>
      <c r="I1088" s="152"/>
      <c r="J1088" s="153"/>
      <c r="K1088" s="1418"/>
      <c r="L1088" s="281">
        <f>I1088+J1088+K1088</f>
        <v>0</v>
      </c>
      <c r="M1088" s="12">
        <f t="shared" si="251"/>
      </c>
      <c r="N1088" s="13"/>
    </row>
    <row r="1089" spans="2:14" ht="15.75">
      <c r="B1089" s="341"/>
      <c r="C1089" s="293">
        <v>1981</v>
      </c>
      <c r="D1089" s="342" t="s">
        <v>913</v>
      </c>
      <c r="E1089" s="295">
        <f>F1089+G1089+H1089</f>
        <v>0</v>
      </c>
      <c r="F1089" s="158"/>
      <c r="G1089" s="159"/>
      <c r="H1089" s="1420"/>
      <c r="I1089" s="158"/>
      <c r="J1089" s="159"/>
      <c r="K1089" s="1420"/>
      <c r="L1089" s="295">
        <f>I1089+J1089+K1089</f>
        <v>0</v>
      </c>
      <c r="M1089" s="12">
        <f t="shared" si="251"/>
      </c>
      <c r="N1089" s="13"/>
    </row>
    <row r="1090" spans="2:14" ht="15.75">
      <c r="B1090" s="292"/>
      <c r="C1090" s="285">
        <v>1991</v>
      </c>
      <c r="D1090" s="343" t="s">
        <v>914</v>
      </c>
      <c r="E1090" s="287">
        <f>F1090+G1090+H1090</f>
        <v>0</v>
      </c>
      <c r="F1090" s="173"/>
      <c r="G1090" s="174"/>
      <c r="H1090" s="1421"/>
      <c r="I1090" s="173"/>
      <c r="J1090" s="174"/>
      <c r="K1090" s="1421"/>
      <c r="L1090" s="287">
        <f>I1090+J1090+K1090</f>
        <v>0</v>
      </c>
      <c r="M1090" s="12">
        <f t="shared" si="251"/>
      </c>
      <c r="N1090" s="13"/>
    </row>
    <row r="1091" spans="2:14" ht="15.75">
      <c r="B1091" s="272">
        <v>2100</v>
      </c>
      <c r="C1091" s="1769" t="s">
        <v>722</v>
      </c>
      <c r="D1091" s="1770"/>
      <c r="E1091" s="310">
        <f aca="true" t="shared" si="253" ref="E1091:L1091">SUM(E1092:E1096)</f>
        <v>0</v>
      </c>
      <c r="F1091" s="274">
        <f t="shared" si="253"/>
        <v>0</v>
      </c>
      <c r="G1091" s="275">
        <f t="shared" si="253"/>
        <v>0</v>
      </c>
      <c r="H1091" s="276">
        <f t="shared" si="253"/>
        <v>0</v>
      </c>
      <c r="I1091" s="274">
        <f t="shared" si="253"/>
        <v>0</v>
      </c>
      <c r="J1091" s="275">
        <f t="shared" si="253"/>
        <v>0</v>
      </c>
      <c r="K1091" s="276">
        <f t="shared" si="253"/>
        <v>0</v>
      </c>
      <c r="L1091" s="310">
        <f t="shared" si="253"/>
        <v>0</v>
      </c>
      <c r="M1091" s="12">
        <f t="shared" si="251"/>
      </c>
      <c r="N1091" s="13"/>
    </row>
    <row r="1092" spans="2:14" ht="15.75">
      <c r="B1092" s="292"/>
      <c r="C1092" s="279">
        <v>2110</v>
      </c>
      <c r="D1092" s="344" t="s">
        <v>214</v>
      </c>
      <c r="E1092" s="281">
        <f>F1092+G1092+H1092</f>
        <v>0</v>
      </c>
      <c r="F1092" s="152"/>
      <c r="G1092" s="153"/>
      <c r="H1092" s="1418"/>
      <c r="I1092" s="152"/>
      <c r="J1092" s="153"/>
      <c r="K1092" s="1418"/>
      <c r="L1092" s="281">
        <f>I1092+J1092+K1092</f>
        <v>0</v>
      </c>
      <c r="M1092" s="12">
        <f t="shared" si="251"/>
      </c>
      <c r="N1092" s="13"/>
    </row>
    <row r="1093" spans="2:14" ht="15.75">
      <c r="B1093" s="341"/>
      <c r="C1093" s="293">
        <v>2120</v>
      </c>
      <c r="D1093" s="300" t="s">
        <v>215</v>
      </c>
      <c r="E1093" s="295">
        <f>F1093+G1093+H1093</f>
        <v>0</v>
      </c>
      <c r="F1093" s="158"/>
      <c r="G1093" s="159"/>
      <c r="H1093" s="1420"/>
      <c r="I1093" s="158"/>
      <c r="J1093" s="159"/>
      <c r="K1093" s="1420"/>
      <c r="L1093" s="295">
        <f>I1093+J1093+K1093</f>
        <v>0</v>
      </c>
      <c r="M1093" s="12">
        <f t="shared" si="251"/>
      </c>
      <c r="N1093" s="13"/>
    </row>
    <row r="1094" spans="2:14" ht="15.75">
      <c r="B1094" s="341"/>
      <c r="C1094" s="293">
        <v>2125</v>
      </c>
      <c r="D1094" s="300" t="s">
        <v>216</v>
      </c>
      <c r="E1094" s="295">
        <f>F1094+G1094+H1094</f>
        <v>0</v>
      </c>
      <c r="F1094" s="488">
        <v>0</v>
      </c>
      <c r="G1094" s="489">
        <v>0</v>
      </c>
      <c r="H1094" s="160">
        <v>0</v>
      </c>
      <c r="I1094" s="488">
        <v>0</v>
      </c>
      <c r="J1094" s="489">
        <v>0</v>
      </c>
      <c r="K1094" s="160">
        <v>0</v>
      </c>
      <c r="L1094" s="295">
        <f>I1094+J1094+K1094</f>
        <v>0</v>
      </c>
      <c r="M1094" s="12">
        <f t="shared" si="251"/>
      </c>
      <c r="N1094" s="13"/>
    </row>
    <row r="1095" spans="2:14" ht="15.75">
      <c r="B1095" s="291"/>
      <c r="C1095" s="293">
        <v>2140</v>
      </c>
      <c r="D1095" s="300" t="s">
        <v>217</v>
      </c>
      <c r="E1095" s="295">
        <f>F1095+G1095+H1095</f>
        <v>0</v>
      </c>
      <c r="F1095" s="488">
        <v>0</v>
      </c>
      <c r="G1095" s="489">
        <v>0</v>
      </c>
      <c r="H1095" s="160">
        <v>0</v>
      </c>
      <c r="I1095" s="488">
        <v>0</v>
      </c>
      <c r="J1095" s="489">
        <v>0</v>
      </c>
      <c r="K1095" s="160">
        <v>0</v>
      </c>
      <c r="L1095" s="295">
        <f>I1095+J1095+K1095</f>
        <v>0</v>
      </c>
      <c r="M1095" s="12">
        <f t="shared" si="251"/>
      </c>
      <c r="N1095" s="13"/>
    </row>
    <row r="1096" spans="2:14" ht="15.75">
      <c r="B1096" s="292"/>
      <c r="C1096" s="285">
        <v>2190</v>
      </c>
      <c r="D1096" s="345" t="s">
        <v>218</v>
      </c>
      <c r="E1096" s="287">
        <f>F1096+G1096+H1096</f>
        <v>0</v>
      </c>
      <c r="F1096" s="173"/>
      <c r="G1096" s="174"/>
      <c r="H1096" s="1421"/>
      <c r="I1096" s="173"/>
      <c r="J1096" s="174"/>
      <c r="K1096" s="1421"/>
      <c r="L1096" s="287">
        <f>I1096+J1096+K1096</f>
        <v>0</v>
      </c>
      <c r="M1096" s="12">
        <f t="shared" si="251"/>
      </c>
      <c r="N1096" s="13"/>
    </row>
    <row r="1097" spans="2:14" ht="15.75">
      <c r="B1097" s="272">
        <v>2200</v>
      </c>
      <c r="C1097" s="1769" t="s">
        <v>219</v>
      </c>
      <c r="D1097" s="1770"/>
      <c r="E1097" s="310">
        <f aca="true" t="shared" si="254" ref="E1097:L1097">SUM(E1098:E1099)</f>
        <v>0</v>
      </c>
      <c r="F1097" s="274">
        <f t="shared" si="254"/>
        <v>0</v>
      </c>
      <c r="G1097" s="275">
        <f t="shared" si="254"/>
        <v>0</v>
      </c>
      <c r="H1097" s="276">
        <f t="shared" si="254"/>
        <v>0</v>
      </c>
      <c r="I1097" s="274">
        <f t="shared" si="254"/>
        <v>0</v>
      </c>
      <c r="J1097" s="275">
        <f t="shared" si="254"/>
        <v>0</v>
      </c>
      <c r="K1097" s="276">
        <f t="shared" si="254"/>
        <v>0</v>
      </c>
      <c r="L1097" s="310">
        <f t="shared" si="254"/>
        <v>0</v>
      </c>
      <c r="M1097" s="12">
        <f t="shared" si="251"/>
      </c>
      <c r="N1097" s="13"/>
    </row>
    <row r="1098" spans="2:14" ht="15.75">
      <c r="B1098" s="292"/>
      <c r="C1098" s="279">
        <v>2221</v>
      </c>
      <c r="D1098" s="280" t="s">
        <v>306</v>
      </c>
      <c r="E1098" s="281">
        <f aca="true" t="shared" si="255" ref="E1098:E1103">F1098+G1098+H1098</f>
        <v>0</v>
      </c>
      <c r="F1098" s="152"/>
      <c r="G1098" s="153"/>
      <c r="H1098" s="1418"/>
      <c r="I1098" s="152"/>
      <c r="J1098" s="153"/>
      <c r="K1098" s="1418"/>
      <c r="L1098" s="281">
        <f aca="true" t="shared" si="256" ref="L1098:L1103">I1098+J1098+K1098</f>
        <v>0</v>
      </c>
      <c r="M1098" s="12">
        <f t="shared" si="251"/>
      </c>
      <c r="N1098" s="13"/>
    </row>
    <row r="1099" spans="2:14" ht="15.75">
      <c r="B1099" s="292"/>
      <c r="C1099" s="285">
        <v>2224</v>
      </c>
      <c r="D1099" s="286" t="s">
        <v>220</v>
      </c>
      <c r="E1099" s="287">
        <f t="shared" si="255"/>
        <v>0</v>
      </c>
      <c r="F1099" s="173"/>
      <c r="G1099" s="174"/>
      <c r="H1099" s="1421"/>
      <c r="I1099" s="173"/>
      <c r="J1099" s="174"/>
      <c r="K1099" s="1421"/>
      <c r="L1099" s="287">
        <f t="shared" si="256"/>
        <v>0</v>
      </c>
      <c r="M1099" s="12">
        <f t="shared" si="251"/>
      </c>
      <c r="N1099" s="13"/>
    </row>
    <row r="1100" spans="2:14" ht="15.75">
      <c r="B1100" s="272">
        <v>2500</v>
      </c>
      <c r="C1100" s="1769" t="s">
        <v>221</v>
      </c>
      <c r="D1100" s="1770"/>
      <c r="E1100" s="310">
        <f t="shared" si="255"/>
        <v>0</v>
      </c>
      <c r="F1100" s="1422"/>
      <c r="G1100" s="1423"/>
      <c r="H1100" s="1424"/>
      <c r="I1100" s="1422"/>
      <c r="J1100" s="1423"/>
      <c r="K1100" s="1424"/>
      <c r="L1100" s="310">
        <f t="shared" si="256"/>
        <v>0</v>
      </c>
      <c r="M1100" s="12">
        <f t="shared" si="251"/>
      </c>
      <c r="N1100" s="13"/>
    </row>
    <row r="1101" spans="2:14" ht="15.75">
      <c r="B1101" s="272">
        <v>2600</v>
      </c>
      <c r="C1101" s="1759" t="s">
        <v>222</v>
      </c>
      <c r="D1101" s="1760"/>
      <c r="E1101" s="310">
        <f t="shared" si="255"/>
        <v>0</v>
      </c>
      <c r="F1101" s="1422"/>
      <c r="G1101" s="1423"/>
      <c r="H1101" s="1424"/>
      <c r="I1101" s="1422"/>
      <c r="J1101" s="1423"/>
      <c r="K1101" s="1424"/>
      <c r="L1101" s="310">
        <f t="shared" si="256"/>
        <v>0</v>
      </c>
      <c r="M1101" s="12">
        <f t="shared" si="251"/>
      </c>
      <c r="N1101" s="13"/>
    </row>
    <row r="1102" spans="2:14" ht="15.75">
      <c r="B1102" s="272">
        <v>2700</v>
      </c>
      <c r="C1102" s="1759" t="s">
        <v>223</v>
      </c>
      <c r="D1102" s="1760"/>
      <c r="E1102" s="310">
        <f t="shared" si="255"/>
        <v>0</v>
      </c>
      <c r="F1102" s="1422"/>
      <c r="G1102" s="1423"/>
      <c r="H1102" s="1424"/>
      <c r="I1102" s="1422"/>
      <c r="J1102" s="1423"/>
      <c r="K1102" s="1424"/>
      <c r="L1102" s="310">
        <f t="shared" si="256"/>
        <v>0</v>
      </c>
      <c r="M1102" s="12">
        <f t="shared" si="251"/>
      </c>
      <c r="N1102" s="13"/>
    </row>
    <row r="1103" spans="2:14" ht="15.75">
      <c r="B1103" s="272">
        <v>2800</v>
      </c>
      <c r="C1103" s="1759" t="s">
        <v>1662</v>
      </c>
      <c r="D1103" s="1760"/>
      <c r="E1103" s="310">
        <f t="shared" si="255"/>
        <v>0</v>
      </c>
      <c r="F1103" s="1422"/>
      <c r="G1103" s="1423"/>
      <c r="H1103" s="1424"/>
      <c r="I1103" s="1422"/>
      <c r="J1103" s="1423"/>
      <c r="K1103" s="1424"/>
      <c r="L1103" s="310">
        <f t="shared" si="256"/>
        <v>0</v>
      </c>
      <c r="M1103" s="12">
        <f t="shared" si="251"/>
      </c>
      <c r="N1103" s="13"/>
    </row>
    <row r="1104" spans="2:14" ht="15.75">
      <c r="B1104" s="272">
        <v>2900</v>
      </c>
      <c r="C1104" s="1769" t="s">
        <v>224</v>
      </c>
      <c r="D1104" s="1770"/>
      <c r="E1104" s="310">
        <f aca="true" t="shared" si="257" ref="E1104:L1104">SUM(E1105:E1112)</f>
        <v>0</v>
      </c>
      <c r="F1104" s="274">
        <f t="shared" si="257"/>
        <v>0</v>
      </c>
      <c r="G1104" s="274">
        <f t="shared" si="257"/>
        <v>0</v>
      </c>
      <c r="H1104" s="274">
        <f t="shared" si="257"/>
        <v>0</v>
      </c>
      <c r="I1104" s="274">
        <f t="shared" si="257"/>
        <v>0</v>
      </c>
      <c r="J1104" s="274">
        <f t="shared" si="257"/>
        <v>0</v>
      </c>
      <c r="K1104" s="274">
        <f t="shared" si="257"/>
        <v>0</v>
      </c>
      <c r="L1104" s="274">
        <f t="shared" si="257"/>
        <v>0</v>
      </c>
      <c r="M1104" s="12">
        <f t="shared" si="251"/>
      </c>
      <c r="N1104" s="13"/>
    </row>
    <row r="1105" spans="2:14" ht="15.75">
      <c r="B1105" s="346"/>
      <c r="C1105" s="279">
        <v>2910</v>
      </c>
      <c r="D1105" s="347" t="s">
        <v>1996</v>
      </c>
      <c r="E1105" s="281">
        <f aca="true" t="shared" si="258" ref="E1105:E1112">F1105+G1105+H1105</f>
        <v>0</v>
      </c>
      <c r="F1105" s="152"/>
      <c r="G1105" s="153"/>
      <c r="H1105" s="1418"/>
      <c r="I1105" s="152"/>
      <c r="J1105" s="153"/>
      <c r="K1105" s="1418"/>
      <c r="L1105" s="281">
        <f aca="true" t="shared" si="259" ref="L1105:L1112">I1105+J1105+K1105</f>
        <v>0</v>
      </c>
      <c r="M1105" s="12">
        <f t="shared" si="251"/>
      </c>
      <c r="N1105" s="13"/>
    </row>
    <row r="1106" spans="2:14" ht="15.75">
      <c r="B1106" s="346"/>
      <c r="C1106" s="279">
        <v>2920</v>
      </c>
      <c r="D1106" s="347" t="s">
        <v>225</v>
      </c>
      <c r="E1106" s="281">
        <f t="shared" si="258"/>
        <v>0</v>
      </c>
      <c r="F1106" s="152"/>
      <c r="G1106" s="153"/>
      <c r="H1106" s="1418"/>
      <c r="I1106" s="152"/>
      <c r="J1106" s="153"/>
      <c r="K1106" s="1418"/>
      <c r="L1106" s="281">
        <f t="shared" si="259"/>
        <v>0</v>
      </c>
      <c r="M1106" s="12">
        <f t="shared" si="251"/>
      </c>
      <c r="N1106" s="13"/>
    </row>
    <row r="1107" spans="2:14" ht="31.5">
      <c r="B1107" s="346"/>
      <c r="C1107" s="324">
        <v>2969</v>
      </c>
      <c r="D1107" s="348" t="s">
        <v>226</v>
      </c>
      <c r="E1107" s="326">
        <f t="shared" si="258"/>
        <v>0</v>
      </c>
      <c r="F1107" s="449"/>
      <c r="G1107" s="450"/>
      <c r="H1107" s="1425"/>
      <c r="I1107" s="449"/>
      <c r="J1107" s="450"/>
      <c r="K1107" s="1425"/>
      <c r="L1107" s="326">
        <f t="shared" si="259"/>
        <v>0</v>
      </c>
      <c r="M1107" s="12">
        <f t="shared" si="251"/>
      </c>
      <c r="N1107" s="13"/>
    </row>
    <row r="1108" spans="2:14" ht="31.5">
      <c r="B1108" s="346"/>
      <c r="C1108" s="349">
        <v>2970</v>
      </c>
      <c r="D1108" s="350" t="s">
        <v>227</v>
      </c>
      <c r="E1108" s="351">
        <f t="shared" si="258"/>
        <v>0</v>
      </c>
      <c r="F1108" s="636"/>
      <c r="G1108" s="637"/>
      <c r="H1108" s="1426"/>
      <c r="I1108" s="636"/>
      <c r="J1108" s="637"/>
      <c r="K1108" s="1426"/>
      <c r="L1108" s="351">
        <f t="shared" si="259"/>
        <v>0</v>
      </c>
      <c r="M1108" s="12">
        <f t="shared" si="251"/>
      </c>
      <c r="N1108" s="13"/>
    </row>
    <row r="1109" spans="2:14" ht="15.75">
      <c r="B1109" s="346"/>
      <c r="C1109" s="333">
        <v>2989</v>
      </c>
      <c r="D1109" s="355" t="s">
        <v>228</v>
      </c>
      <c r="E1109" s="335">
        <f t="shared" si="258"/>
        <v>0</v>
      </c>
      <c r="F1109" s="600"/>
      <c r="G1109" s="601"/>
      <c r="H1109" s="1427"/>
      <c r="I1109" s="600"/>
      <c r="J1109" s="601"/>
      <c r="K1109" s="1427"/>
      <c r="L1109" s="335">
        <f t="shared" si="259"/>
        <v>0</v>
      </c>
      <c r="M1109" s="12">
        <f t="shared" si="251"/>
      </c>
      <c r="N1109" s="13"/>
    </row>
    <row r="1110" spans="2:14" ht="15.75">
      <c r="B1110" s="292"/>
      <c r="C1110" s="318">
        <v>2990</v>
      </c>
      <c r="D1110" s="356" t="s">
        <v>2015</v>
      </c>
      <c r="E1110" s="320">
        <f t="shared" si="258"/>
        <v>0</v>
      </c>
      <c r="F1110" s="454"/>
      <c r="G1110" s="455"/>
      <c r="H1110" s="1428"/>
      <c r="I1110" s="454"/>
      <c r="J1110" s="455"/>
      <c r="K1110" s="1428"/>
      <c r="L1110" s="320">
        <f t="shared" si="259"/>
        <v>0</v>
      </c>
      <c r="M1110" s="12">
        <f t="shared" si="251"/>
      </c>
      <c r="N1110" s="13"/>
    </row>
    <row r="1111" spans="2:14" ht="15.75">
      <c r="B1111" s="292"/>
      <c r="C1111" s="318">
        <v>2991</v>
      </c>
      <c r="D1111" s="356" t="s">
        <v>229</v>
      </c>
      <c r="E1111" s="320">
        <f t="shared" si="258"/>
        <v>0</v>
      </c>
      <c r="F1111" s="454"/>
      <c r="G1111" s="455"/>
      <c r="H1111" s="1428"/>
      <c r="I1111" s="454"/>
      <c r="J1111" s="455"/>
      <c r="K1111" s="1428"/>
      <c r="L1111" s="320">
        <f t="shared" si="259"/>
        <v>0</v>
      </c>
      <c r="M1111" s="12">
        <f t="shared" si="251"/>
      </c>
      <c r="N1111" s="13"/>
    </row>
    <row r="1112" spans="2:14" ht="15.75">
      <c r="B1112" s="292"/>
      <c r="C1112" s="285">
        <v>2992</v>
      </c>
      <c r="D1112" s="357" t="s">
        <v>230</v>
      </c>
      <c r="E1112" s="287">
        <f t="shared" si="258"/>
        <v>0</v>
      </c>
      <c r="F1112" s="173"/>
      <c r="G1112" s="174"/>
      <c r="H1112" s="1421"/>
      <c r="I1112" s="173"/>
      <c r="J1112" s="174"/>
      <c r="K1112" s="1421"/>
      <c r="L1112" s="287">
        <f t="shared" si="259"/>
        <v>0</v>
      </c>
      <c r="M1112" s="12">
        <f t="shared" si="251"/>
      </c>
      <c r="N1112" s="13"/>
    </row>
    <row r="1113" spans="2:14" ht="15.75">
      <c r="B1113" s="272">
        <v>3300</v>
      </c>
      <c r="C1113" s="358" t="s">
        <v>2046</v>
      </c>
      <c r="D1113" s="1481"/>
      <c r="E1113" s="310">
        <f aca="true" t="shared" si="260" ref="E1113:L1113">SUM(E1114:E1118)</f>
        <v>0</v>
      </c>
      <c r="F1113" s="274">
        <f t="shared" si="260"/>
        <v>0</v>
      </c>
      <c r="G1113" s="275">
        <f t="shared" si="260"/>
        <v>0</v>
      </c>
      <c r="H1113" s="276">
        <f t="shared" si="260"/>
        <v>0</v>
      </c>
      <c r="I1113" s="274">
        <f t="shared" si="260"/>
        <v>0</v>
      </c>
      <c r="J1113" s="275">
        <f t="shared" si="260"/>
        <v>0</v>
      </c>
      <c r="K1113" s="276">
        <f t="shared" si="260"/>
        <v>0</v>
      </c>
      <c r="L1113" s="310">
        <f t="shared" si="260"/>
        <v>0</v>
      </c>
      <c r="M1113" s="12">
        <f t="shared" si="251"/>
      </c>
      <c r="N1113" s="13"/>
    </row>
    <row r="1114" spans="2:14" ht="15.75">
      <c r="B1114" s="291"/>
      <c r="C1114" s="279">
        <v>3301</v>
      </c>
      <c r="D1114" s="359" t="s">
        <v>231</v>
      </c>
      <c r="E1114" s="281">
        <f aca="true" t="shared" si="261" ref="E1114:E1121">F1114+G1114+H1114</f>
        <v>0</v>
      </c>
      <c r="F1114" s="486">
        <v>0</v>
      </c>
      <c r="G1114" s="487">
        <v>0</v>
      </c>
      <c r="H1114" s="154">
        <v>0</v>
      </c>
      <c r="I1114" s="486">
        <v>0</v>
      </c>
      <c r="J1114" s="487">
        <v>0</v>
      </c>
      <c r="K1114" s="154">
        <v>0</v>
      </c>
      <c r="L1114" s="281">
        <f aca="true" t="shared" si="262" ref="L1114:L1121">I1114+J1114+K1114</f>
        <v>0</v>
      </c>
      <c r="M1114" s="12">
        <f t="shared" si="251"/>
      </c>
      <c r="N1114" s="13"/>
    </row>
    <row r="1115" spans="2:14" ht="15.75">
      <c r="B1115" s="291"/>
      <c r="C1115" s="293">
        <v>3302</v>
      </c>
      <c r="D1115" s="360" t="s">
        <v>715</v>
      </c>
      <c r="E1115" s="295">
        <f t="shared" si="261"/>
        <v>0</v>
      </c>
      <c r="F1115" s="488">
        <v>0</v>
      </c>
      <c r="G1115" s="489">
        <v>0</v>
      </c>
      <c r="H1115" s="160">
        <v>0</v>
      </c>
      <c r="I1115" s="488">
        <v>0</v>
      </c>
      <c r="J1115" s="489">
        <v>0</v>
      </c>
      <c r="K1115" s="160">
        <v>0</v>
      </c>
      <c r="L1115" s="295">
        <f t="shared" si="262"/>
        <v>0</v>
      </c>
      <c r="M1115" s="12">
        <f aca="true" t="shared" si="263" ref="M1115:M1146">(IF($E1115&lt;&gt;0,$M$2,IF($L1115&lt;&gt;0,$M$2,"")))</f>
      </c>
      <c r="N1115" s="13"/>
    </row>
    <row r="1116" spans="2:14" ht="15.75">
      <c r="B1116" s="291"/>
      <c r="C1116" s="293">
        <v>3303</v>
      </c>
      <c r="D1116" s="360" t="s">
        <v>232</v>
      </c>
      <c r="E1116" s="295">
        <f t="shared" si="261"/>
        <v>0</v>
      </c>
      <c r="F1116" s="488">
        <v>0</v>
      </c>
      <c r="G1116" s="489">
        <v>0</v>
      </c>
      <c r="H1116" s="160">
        <v>0</v>
      </c>
      <c r="I1116" s="488">
        <v>0</v>
      </c>
      <c r="J1116" s="489">
        <v>0</v>
      </c>
      <c r="K1116" s="160">
        <v>0</v>
      </c>
      <c r="L1116" s="295">
        <f t="shared" si="262"/>
        <v>0</v>
      </c>
      <c r="M1116" s="12">
        <f t="shared" si="263"/>
      </c>
      <c r="N1116" s="13"/>
    </row>
    <row r="1117" spans="2:14" ht="15.75">
      <c r="B1117" s="291"/>
      <c r="C1117" s="293">
        <v>3304</v>
      </c>
      <c r="D1117" s="360" t="s">
        <v>233</v>
      </c>
      <c r="E1117" s="295">
        <f t="shared" si="261"/>
        <v>0</v>
      </c>
      <c r="F1117" s="488">
        <v>0</v>
      </c>
      <c r="G1117" s="489">
        <v>0</v>
      </c>
      <c r="H1117" s="160">
        <v>0</v>
      </c>
      <c r="I1117" s="488">
        <v>0</v>
      </c>
      <c r="J1117" s="489">
        <v>0</v>
      </c>
      <c r="K1117" s="160">
        <v>0</v>
      </c>
      <c r="L1117" s="295">
        <f t="shared" si="262"/>
        <v>0</v>
      </c>
      <c r="M1117" s="12">
        <f t="shared" si="263"/>
      </c>
      <c r="N1117" s="13"/>
    </row>
    <row r="1118" spans="2:14" ht="31.5">
      <c r="B1118" s="291"/>
      <c r="C1118" s="285">
        <v>3306</v>
      </c>
      <c r="D1118" s="361" t="s">
        <v>1659</v>
      </c>
      <c r="E1118" s="287">
        <f t="shared" si="261"/>
        <v>0</v>
      </c>
      <c r="F1118" s="490">
        <v>0</v>
      </c>
      <c r="G1118" s="491">
        <v>0</v>
      </c>
      <c r="H1118" s="175">
        <v>0</v>
      </c>
      <c r="I1118" s="490">
        <v>0</v>
      </c>
      <c r="J1118" s="491">
        <v>0</v>
      </c>
      <c r="K1118" s="175">
        <v>0</v>
      </c>
      <c r="L1118" s="287">
        <f t="shared" si="262"/>
        <v>0</v>
      </c>
      <c r="M1118" s="12">
        <f t="shared" si="263"/>
      </c>
      <c r="N1118" s="13"/>
    </row>
    <row r="1119" spans="2:14" ht="15.75">
      <c r="B1119" s="272">
        <v>3900</v>
      </c>
      <c r="C1119" s="1769" t="s">
        <v>234</v>
      </c>
      <c r="D1119" s="1770"/>
      <c r="E1119" s="310">
        <f t="shared" si="261"/>
        <v>0</v>
      </c>
      <c r="F1119" s="1471">
        <v>0</v>
      </c>
      <c r="G1119" s="1472">
        <v>0</v>
      </c>
      <c r="H1119" s="1473">
        <v>0</v>
      </c>
      <c r="I1119" s="1471">
        <v>0</v>
      </c>
      <c r="J1119" s="1472">
        <v>0</v>
      </c>
      <c r="K1119" s="1473">
        <v>0</v>
      </c>
      <c r="L1119" s="310">
        <f t="shared" si="262"/>
        <v>0</v>
      </c>
      <c r="M1119" s="12">
        <f t="shared" si="263"/>
      </c>
      <c r="N1119" s="13"/>
    </row>
    <row r="1120" spans="2:14" ht="15.75">
      <c r="B1120" s="272">
        <v>4000</v>
      </c>
      <c r="C1120" s="1769" t="s">
        <v>235</v>
      </c>
      <c r="D1120" s="1770"/>
      <c r="E1120" s="310">
        <f t="shared" si="261"/>
        <v>0</v>
      </c>
      <c r="F1120" s="1422"/>
      <c r="G1120" s="1423"/>
      <c r="H1120" s="1424"/>
      <c r="I1120" s="1422"/>
      <c r="J1120" s="1423"/>
      <c r="K1120" s="1424"/>
      <c r="L1120" s="310">
        <f t="shared" si="262"/>
        <v>0</v>
      </c>
      <c r="M1120" s="12">
        <f t="shared" si="263"/>
      </c>
      <c r="N1120" s="13"/>
    </row>
    <row r="1121" spans="2:14" ht="15.75">
      <c r="B1121" s="272">
        <v>4100</v>
      </c>
      <c r="C1121" s="1769" t="s">
        <v>236</v>
      </c>
      <c r="D1121" s="1770"/>
      <c r="E1121" s="310">
        <f t="shared" si="261"/>
        <v>0</v>
      </c>
      <c r="F1121" s="1472">
        <v>0</v>
      </c>
      <c r="G1121" s="1472">
        <v>0</v>
      </c>
      <c r="H1121" s="1473">
        <v>0</v>
      </c>
      <c r="I1121" s="1663">
        <v>0</v>
      </c>
      <c r="J1121" s="1472">
        <v>0</v>
      </c>
      <c r="K1121" s="1472">
        <v>0</v>
      </c>
      <c r="L1121" s="310">
        <f t="shared" si="262"/>
        <v>0</v>
      </c>
      <c r="M1121" s="12">
        <f t="shared" si="263"/>
      </c>
      <c r="N1121" s="13"/>
    </row>
    <row r="1122" spans="2:14" ht="15.75">
      <c r="B1122" s="272">
        <v>4200</v>
      </c>
      <c r="C1122" s="1769" t="s">
        <v>237</v>
      </c>
      <c r="D1122" s="1770"/>
      <c r="E1122" s="310">
        <f aca="true" t="shared" si="264" ref="E1122:L1122">SUM(E1123:E1128)</f>
        <v>0</v>
      </c>
      <c r="F1122" s="274">
        <f t="shared" si="264"/>
        <v>0</v>
      </c>
      <c r="G1122" s="275">
        <f t="shared" si="264"/>
        <v>0</v>
      </c>
      <c r="H1122" s="276">
        <f t="shared" si="264"/>
        <v>0</v>
      </c>
      <c r="I1122" s="274">
        <f t="shared" si="264"/>
        <v>0</v>
      </c>
      <c r="J1122" s="275">
        <f t="shared" si="264"/>
        <v>0</v>
      </c>
      <c r="K1122" s="276">
        <f t="shared" si="264"/>
        <v>0</v>
      </c>
      <c r="L1122" s="310">
        <f t="shared" si="264"/>
        <v>0</v>
      </c>
      <c r="M1122" s="12">
        <f t="shared" si="263"/>
      </c>
      <c r="N1122" s="13"/>
    </row>
    <row r="1123" spans="2:14" ht="15.75">
      <c r="B1123" s="362"/>
      <c r="C1123" s="279">
        <v>4201</v>
      </c>
      <c r="D1123" s="280" t="s">
        <v>238</v>
      </c>
      <c r="E1123" s="281">
        <f aca="true" t="shared" si="265" ref="E1123:E1128">F1123+G1123+H1123</f>
        <v>0</v>
      </c>
      <c r="F1123" s="152"/>
      <c r="G1123" s="153"/>
      <c r="H1123" s="1418"/>
      <c r="I1123" s="152"/>
      <c r="J1123" s="153"/>
      <c r="K1123" s="1418"/>
      <c r="L1123" s="281">
        <f aca="true" t="shared" si="266" ref="L1123:L1128">I1123+J1123+K1123</f>
        <v>0</v>
      </c>
      <c r="M1123" s="12">
        <f t="shared" si="263"/>
      </c>
      <c r="N1123" s="13"/>
    </row>
    <row r="1124" spans="2:14" ht="15.75">
      <c r="B1124" s="362"/>
      <c r="C1124" s="293">
        <v>4202</v>
      </c>
      <c r="D1124" s="363" t="s">
        <v>239</v>
      </c>
      <c r="E1124" s="295">
        <f t="shared" si="265"/>
        <v>0</v>
      </c>
      <c r="F1124" s="158"/>
      <c r="G1124" s="159"/>
      <c r="H1124" s="1420"/>
      <c r="I1124" s="158"/>
      <c r="J1124" s="159"/>
      <c r="K1124" s="1420"/>
      <c r="L1124" s="295">
        <f t="shared" si="266"/>
        <v>0</v>
      </c>
      <c r="M1124" s="12">
        <f t="shared" si="263"/>
      </c>
      <c r="N1124" s="13"/>
    </row>
    <row r="1125" spans="2:14" ht="15.75">
      <c r="B1125" s="362"/>
      <c r="C1125" s="293">
        <v>4214</v>
      </c>
      <c r="D1125" s="363" t="s">
        <v>240</v>
      </c>
      <c r="E1125" s="295">
        <f t="shared" si="265"/>
        <v>0</v>
      </c>
      <c r="F1125" s="158"/>
      <c r="G1125" s="159"/>
      <c r="H1125" s="1420"/>
      <c r="I1125" s="158"/>
      <c r="J1125" s="159"/>
      <c r="K1125" s="1420"/>
      <c r="L1125" s="295">
        <f t="shared" si="266"/>
        <v>0</v>
      </c>
      <c r="M1125" s="12">
        <f t="shared" si="263"/>
      </c>
      <c r="N1125" s="13"/>
    </row>
    <row r="1126" spans="2:14" ht="15.75">
      <c r="B1126" s="362"/>
      <c r="C1126" s="293">
        <v>4217</v>
      </c>
      <c r="D1126" s="363" t="s">
        <v>241</v>
      </c>
      <c r="E1126" s="295">
        <f t="shared" si="265"/>
        <v>0</v>
      </c>
      <c r="F1126" s="158"/>
      <c r="G1126" s="159"/>
      <c r="H1126" s="1420"/>
      <c r="I1126" s="158"/>
      <c r="J1126" s="159"/>
      <c r="K1126" s="1420"/>
      <c r="L1126" s="295">
        <f t="shared" si="266"/>
        <v>0</v>
      </c>
      <c r="M1126" s="12">
        <f t="shared" si="263"/>
      </c>
      <c r="N1126" s="13"/>
    </row>
    <row r="1127" spans="2:14" ht="15.75">
      <c r="B1127" s="362"/>
      <c r="C1127" s="293">
        <v>4218</v>
      </c>
      <c r="D1127" s="294" t="s">
        <v>242</v>
      </c>
      <c r="E1127" s="295">
        <f t="shared" si="265"/>
        <v>0</v>
      </c>
      <c r="F1127" s="158"/>
      <c r="G1127" s="159"/>
      <c r="H1127" s="1420"/>
      <c r="I1127" s="158"/>
      <c r="J1127" s="159"/>
      <c r="K1127" s="1420"/>
      <c r="L1127" s="295">
        <f t="shared" si="266"/>
        <v>0</v>
      </c>
      <c r="M1127" s="12">
        <f t="shared" si="263"/>
      </c>
      <c r="N1127" s="13"/>
    </row>
    <row r="1128" spans="2:14" ht="15.75">
      <c r="B1128" s="362"/>
      <c r="C1128" s="285">
        <v>4219</v>
      </c>
      <c r="D1128" s="343" t="s">
        <v>243</v>
      </c>
      <c r="E1128" s="287">
        <f t="shared" si="265"/>
        <v>0</v>
      </c>
      <c r="F1128" s="173"/>
      <c r="G1128" s="174"/>
      <c r="H1128" s="1421"/>
      <c r="I1128" s="173"/>
      <c r="J1128" s="174"/>
      <c r="K1128" s="1421"/>
      <c r="L1128" s="287">
        <f t="shared" si="266"/>
        <v>0</v>
      </c>
      <c r="M1128" s="12">
        <f t="shared" si="263"/>
      </c>
      <c r="N1128" s="13"/>
    </row>
    <row r="1129" spans="2:14" ht="15.75">
      <c r="B1129" s="272">
        <v>4300</v>
      </c>
      <c r="C1129" s="1769" t="s">
        <v>1663</v>
      </c>
      <c r="D1129" s="1770"/>
      <c r="E1129" s="310">
        <f aca="true" t="shared" si="267" ref="E1129:L1129">SUM(E1130:E1132)</f>
        <v>0</v>
      </c>
      <c r="F1129" s="274">
        <f t="shared" si="267"/>
        <v>0</v>
      </c>
      <c r="G1129" s="275">
        <f t="shared" si="267"/>
        <v>0</v>
      </c>
      <c r="H1129" s="276">
        <f t="shared" si="267"/>
        <v>0</v>
      </c>
      <c r="I1129" s="274">
        <f t="shared" si="267"/>
        <v>0</v>
      </c>
      <c r="J1129" s="275">
        <f t="shared" si="267"/>
        <v>0</v>
      </c>
      <c r="K1129" s="276">
        <f t="shared" si="267"/>
        <v>0</v>
      </c>
      <c r="L1129" s="310">
        <f t="shared" si="267"/>
        <v>0</v>
      </c>
      <c r="M1129" s="12">
        <f t="shared" si="263"/>
      </c>
      <c r="N1129" s="13"/>
    </row>
    <row r="1130" spans="2:14" ht="15.75">
      <c r="B1130" s="362"/>
      <c r="C1130" s="279">
        <v>4301</v>
      </c>
      <c r="D1130" s="311" t="s">
        <v>244</v>
      </c>
      <c r="E1130" s="281">
        <f aca="true" t="shared" si="268" ref="E1130:E1135">F1130+G1130+H1130</f>
        <v>0</v>
      </c>
      <c r="F1130" s="152"/>
      <c r="G1130" s="153"/>
      <c r="H1130" s="1418"/>
      <c r="I1130" s="152"/>
      <c r="J1130" s="153"/>
      <c r="K1130" s="1418"/>
      <c r="L1130" s="281">
        <f aca="true" t="shared" si="269" ref="L1130:L1135">I1130+J1130+K1130</f>
        <v>0</v>
      </c>
      <c r="M1130" s="12">
        <f t="shared" si="263"/>
      </c>
      <c r="N1130" s="13"/>
    </row>
    <row r="1131" spans="2:14" ht="15.75">
      <c r="B1131" s="362"/>
      <c r="C1131" s="293">
        <v>4302</v>
      </c>
      <c r="D1131" s="363" t="s">
        <v>245</v>
      </c>
      <c r="E1131" s="295">
        <f t="shared" si="268"/>
        <v>0</v>
      </c>
      <c r="F1131" s="158"/>
      <c r="G1131" s="159"/>
      <c r="H1131" s="1420"/>
      <c r="I1131" s="158"/>
      <c r="J1131" s="159"/>
      <c r="K1131" s="1420"/>
      <c r="L1131" s="295">
        <f t="shared" si="269"/>
        <v>0</v>
      </c>
      <c r="M1131" s="12">
        <f t="shared" si="263"/>
      </c>
      <c r="N1131" s="13"/>
    </row>
    <row r="1132" spans="2:14" ht="15.75">
      <c r="B1132" s="362"/>
      <c r="C1132" s="285">
        <v>4309</v>
      </c>
      <c r="D1132" s="301" t="s">
        <v>246</v>
      </c>
      <c r="E1132" s="287">
        <f t="shared" si="268"/>
        <v>0</v>
      </c>
      <c r="F1132" s="173"/>
      <c r="G1132" s="174"/>
      <c r="H1132" s="1421"/>
      <c r="I1132" s="173"/>
      <c r="J1132" s="174"/>
      <c r="K1132" s="1421"/>
      <c r="L1132" s="287">
        <f t="shared" si="269"/>
        <v>0</v>
      </c>
      <c r="M1132" s="12">
        <f t="shared" si="263"/>
      </c>
      <c r="N1132" s="13"/>
    </row>
    <row r="1133" spans="2:14" ht="15.75">
      <c r="B1133" s="272">
        <v>4400</v>
      </c>
      <c r="C1133" s="1769" t="s">
        <v>1660</v>
      </c>
      <c r="D1133" s="1770"/>
      <c r="E1133" s="310">
        <f t="shared" si="268"/>
        <v>0</v>
      </c>
      <c r="F1133" s="1422"/>
      <c r="G1133" s="1423"/>
      <c r="H1133" s="1424"/>
      <c r="I1133" s="1422"/>
      <c r="J1133" s="1423"/>
      <c r="K1133" s="1424"/>
      <c r="L1133" s="310">
        <f t="shared" si="269"/>
        <v>0</v>
      </c>
      <c r="M1133" s="12">
        <f t="shared" si="263"/>
      </c>
      <c r="N1133" s="13"/>
    </row>
    <row r="1134" spans="2:14" ht="15.75">
      <c r="B1134" s="272">
        <v>4500</v>
      </c>
      <c r="C1134" s="1769" t="s">
        <v>1661</v>
      </c>
      <c r="D1134" s="1770"/>
      <c r="E1134" s="310">
        <f t="shared" si="268"/>
        <v>0</v>
      </c>
      <c r="F1134" s="1422"/>
      <c r="G1134" s="1423"/>
      <c r="H1134" s="1424"/>
      <c r="I1134" s="1422"/>
      <c r="J1134" s="1423"/>
      <c r="K1134" s="1424"/>
      <c r="L1134" s="310">
        <f t="shared" si="269"/>
        <v>0</v>
      </c>
      <c r="M1134" s="12">
        <f t="shared" si="263"/>
      </c>
      <c r="N1134" s="13"/>
    </row>
    <row r="1135" spans="2:14" ht="15.75">
      <c r="B1135" s="272">
        <v>4600</v>
      </c>
      <c r="C1135" s="1759" t="s">
        <v>247</v>
      </c>
      <c r="D1135" s="1760"/>
      <c r="E1135" s="310">
        <f t="shared" si="268"/>
        <v>0</v>
      </c>
      <c r="F1135" s="1422"/>
      <c r="G1135" s="1423"/>
      <c r="H1135" s="1424"/>
      <c r="I1135" s="1422"/>
      <c r="J1135" s="1423"/>
      <c r="K1135" s="1424"/>
      <c r="L1135" s="310">
        <f t="shared" si="269"/>
        <v>0</v>
      </c>
      <c r="M1135" s="12">
        <f t="shared" si="263"/>
      </c>
      <c r="N1135" s="13"/>
    </row>
    <row r="1136" spans="2:14" ht="15.75">
      <c r="B1136" s="272">
        <v>4900</v>
      </c>
      <c r="C1136" s="1769" t="s">
        <v>273</v>
      </c>
      <c r="D1136" s="1770"/>
      <c r="E1136" s="310">
        <f aca="true" t="shared" si="270" ref="E1136:L1136">+E1137+E1138</f>
        <v>0</v>
      </c>
      <c r="F1136" s="274">
        <f t="shared" si="270"/>
        <v>0</v>
      </c>
      <c r="G1136" s="275">
        <f t="shared" si="270"/>
        <v>0</v>
      </c>
      <c r="H1136" s="276">
        <f t="shared" si="270"/>
        <v>0</v>
      </c>
      <c r="I1136" s="274">
        <f t="shared" si="270"/>
        <v>0</v>
      </c>
      <c r="J1136" s="275">
        <f t="shared" si="270"/>
        <v>0</v>
      </c>
      <c r="K1136" s="276">
        <f t="shared" si="270"/>
        <v>0</v>
      </c>
      <c r="L1136" s="310">
        <f t="shared" si="270"/>
        <v>0</v>
      </c>
      <c r="M1136" s="12">
        <f t="shared" si="263"/>
      </c>
      <c r="N1136" s="13"/>
    </row>
    <row r="1137" spans="2:14" ht="15.75">
      <c r="B1137" s="362"/>
      <c r="C1137" s="279">
        <v>4901</v>
      </c>
      <c r="D1137" s="364" t="s">
        <v>274</v>
      </c>
      <c r="E1137" s="281">
        <f>F1137+G1137+H1137</f>
        <v>0</v>
      </c>
      <c r="F1137" s="152"/>
      <c r="G1137" s="153"/>
      <c r="H1137" s="1418"/>
      <c r="I1137" s="152"/>
      <c r="J1137" s="153"/>
      <c r="K1137" s="1418"/>
      <c r="L1137" s="281">
        <f>I1137+J1137+K1137</f>
        <v>0</v>
      </c>
      <c r="M1137" s="12">
        <f t="shared" si="263"/>
      </c>
      <c r="N1137" s="13"/>
    </row>
    <row r="1138" spans="2:14" ht="15.75">
      <c r="B1138" s="362"/>
      <c r="C1138" s="285">
        <v>4902</v>
      </c>
      <c r="D1138" s="301" t="s">
        <v>275</v>
      </c>
      <c r="E1138" s="287">
        <f>F1138+G1138+H1138</f>
        <v>0</v>
      </c>
      <c r="F1138" s="173"/>
      <c r="G1138" s="174"/>
      <c r="H1138" s="1421"/>
      <c r="I1138" s="173"/>
      <c r="J1138" s="174"/>
      <c r="K1138" s="1421"/>
      <c r="L1138" s="287">
        <f>I1138+J1138+K1138</f>
        <v>0</v>
      </c>
      <c r="M1138" s="12">
        <f t="shared" si="263"/>
      </c>
      <c r="N1138" s="13"/>
    </row>
    <row r="1139" spans="2:14" ht="15.75">
      <c r="B1139" s="365">
        <v>5100</v>
      </c>
      <c r="C1139" s="1773" t="s">
        <v>248</v>
      </c>
      <c r="D1139" s="1774"/>
      <c r="E1139" s="310">
        <f>F1139+G1139+H1139</f>
        <v>0</v>
      </c>
      <c r="F1139" s="1422"/>
      <c r="G1139" s="1423"/>
      <c r="H1139" s="1424"/>
      <c r="I1139" s="1422"/>
      <c r="J1139" s="1423"/>
      <c r="K1139" s="1424"/>
      <c r="L1139" s="310">
        <f>I1139+J1139+K1139</f>
        <v>0</v>
      </c>
      <c r="M1139" s="12">
        <f t="shared" si="263"/>
      </c>
      <c r="N1139" s="13"/>
    </row>
    <row r="1140" spans="2:14" ht="15.75">
      <c r="B1140" s="365">
        <v>5200</v>
      </c>
      <c r="C1140" s="1773" t="s">
        <v>249</v>
      </c>
      <c r="D1140" s="1774"/>
      <c r="E1140" s="310">
        <f aca="true" t="shared" si="271" ref="E1140:L1140">SUM(E1141:E1147)</f>
        <v>0</v>
      </c>
      <c r="F1140" s="274">
        <f t="shared" si="271"/>
        <v>0</v>
      </c>
      <c r="G1140" s="275">
        <f t="shared" si="271"/>
        <v>0</v>
      </c>
      <c r="H1140" s="276">
        <f t="shared" si="271"/>
        <v>0</v>
      </c>
      <c r="I1140" s="274">
        <f t="shared" si="271"/>
        <v>0</v>
      </c>
      <c r="J1140" s="275">
        <f t="shared" si="271"/>
        <v>0</v>
      </c>
      <c r="K1140" s="276">
        <f t="shared" si="271"/>
        <v>0</v>
      </c>
      <c r="L1140" s="310">
        <f t="shared" si="271"/>
        <v>0</v>
      </c>
      <c r="M1140" s="12">
        <f t="shared" si="263"/>
      </c>
      <c r="N1140" s="13"/>
    </row>
    <row r="1141" spans="2:14" ht="15.75">
      <c r="B1141" s="366"/>
      <c r="C1141" s="367">
        <v>5201</v>
      </c>
      <c r="D1141" s="368" t="s">
        <v>250</v>
      </c>
      <c r="E1141" s="281">
        <f aca="true" t="shared" si="272" ref="E1141:E1147">F1141+G1141+H1141</f>
        <v>0</v>
      </c>
      <c r="F1141" s="152"/>
      <c r="G1141" s="153"/>
      <c r="H1141" s="1418"/>
      <c r="I1141" s="152"/>
      <c r="J1141" s="153"/>
      <c r="K1141" s="1418"/>
      <c r="L1141" s="281">
        <f aca="true" t="shared" si="273" ref="L1141:L1147">I1141+J1141+K1141</f>
        <v>0</v>
      </c>
      <c r="M1141" s="12">
        <f t="shared" si="263"/>
      </c>
      <c r="N1141" s="13"/>
    </row>
    <row r="1142" spans="2:14" ht="15.75">
      <c r="B1142" s="366"/>
      <c r="C1142" s="369">
        <v>5202</v>
      </c>
      <c r="D1142" s="370" t="s">
        <v>251</v>
      </c>
      <c r="E1142" s="295">
        <f t="shared" si="272"/>
        <v>0</v>
      </c>
      <c r="F1142" s="158"/>
      <c r="G1142" s="159"/>
      <c r="H1142" s="1420"/>
      <c r="I1142" s="158"/>
      <c r="J1142" s="159"/>
      <c r="K1142" s="1420"/>
      <c r="L1142" s="295">
        <f t="shared" si="273"/>
        <v>0</v>
      </c>
      <c r="M1142" s="12">
        <f t="shared" si="263"/>
      </c>
      <c r="N1142" s="13"/>
    </row>
    <row r="1143" spans="2:14" ht="15.75">
      <c r="B1143" s="366"/>
      <c r="C1143" s="369">
        <v>5203</v>
      </c>
      <c r="D1143" s="370" t="s">
        <v>620</v>
      </c>
      <c r="E1143" s="295">
        <f t="shared" si="272"/>
        <v>0</v>
      </c>
      <c r="F1143" s="158"/>
      <c r="G1143" s="159"/>
      <c r="H1143" s="1420"/>
      <c r="I1143" s="158"/>
      <c r="J1143" s="159"/>
      <c r="K1143" s="1420"/>
      <c r="L1143" s="295">
        <f t="shared" si="273"/>
        <v>0</v>
      </c>
      <c r="M1143" s="12">
        <f t="shared" si="263"/>
      </c>
      <c r="N1143" s="13"/>
    </row>
    <row r="1144" spans="2:14" ht="15.75">
      <c r="B1144" s="366"/>
      <c r="C1144" s="369">
        <v>5204</v>
      </c>
      <c r="D1144" s="370" t="s">
        <v>621</v>
      </c>
      <c r="E1144" s="295">
        <f t="shared" si="272"/>
        <v>0</v>
      </c>
      <c r="F1144" s="158"/>
      <c r="G1144" s="159"/>
      <c r="H1144" s="1420"/>
      <c r="I1144" s="158"/>
      <c r="J1144" s="159"/>
      <c r="K1144" s="1420"/>
      <c r="L1144" s="295">
        <f t="shared" si="273"/>
        <v>0</v>
      </c>
      <c r="M1144" s="12">
        <f t="shared" si="263"/>
      </c>
      <c r="N1144" s="13"/>
    </row>
    <row r="1145" spans="2:14" ht="15.75">
      <c r="B1145" s="366"/>
      <c r="C1145" s="369">
        <v>5205</v>
      </c>
      <c r="D1145" s="370" t="s">
        <v>622</v>
      </c>
      <c r="E1145" s="295">
        <f t="shared" si="272"/>
        <v>0</v>
      </c>
      <c r="F1145" s="158"/>
      <c r="G1145" s="159"/>
      <c r="H1145" s="1420"/>
      <c r="I1145" s="158"/>
      <c r="J1145" s="159"/>
      <c r="K1145" s="1420"/>
      <c r="L1145" s="295">
        <f t="shared" si="273"/>
        <v>0</v>
      </c>
      <c r="M1145" s="12">
        <f t="shared" si="263"/>
      </c>
      <c r="N1145" s="13"/>
    </row>
    <row r="1146" spans="2:14" ht="15.75">
      <c r="B1146" s="366"/>
      <c r="C1146" s="369">
        <v>5206</v>
      </c>
      <c r="D1146" s="370" t="s">
        <v>623</v>
      </c>
      <c r="E1146" s="295">
        <f t="shared" si="272"/>
        <v>0</v>
      </c>
      <c r="F1146" s="158"/>
      <c r="G1146" s="159"/>
      <c r="H1146" s="1420"/>
      <c r="I1146" s="158"/>
      <c r="J1146" s="159"/>
      <c r="K1146" s="1420"/>
      <c r="L1146" s="295">
        <f t="shared" si="273"/>
        <v>0</v>
      </c>
      <c r="M1146" s="12">
        <f t="shared" si="263"/>
      </c>
      <c r="N1146" s="13"/>
    </row>
    <row r="1147" spans="2:14" ht="15.75">
      <c r="B1147" s="366"/>
      <c r="C1147" s="371">
        <v>5219</v>
      </c>
      <c r="D1147" s="372" t="s">
        <v>624</v>
      </c>
      <c r="E1147" s="287">
        <f t="shared" si="272"/>
        <v>0</v>
      </c>
      <c r="F1147" s="173"/>
      <c r="G1147" s="174"/>
      <c r="H1147" s="1421"/>
      <c r="I1147" s="173"/>
      <c r="J1147" s="174"/>
      <c r="K1147" s="1421"/>
      <c r="L1147" s="287">
        <f t="shared" si="273"/>
        <v>0</v>
      </c>
      <c r="M1147" s="12">
        <f aca="true" t="shared" si="274" ref="M1147:M1166">(IF($E1147&lt;&gt;0,$M$2,IF($L1147&lt;&gt;0,$M$2,"")))</f>
      </c>
      <c r="N1147" s="13"/>
    </row>
    <row r="1148" spans="2:14" ht="15.75">
      <c r="B1148" s="365">
        <v>5300</v>
      </c>
      <c r="C1148" s="1773" t="s">
        <v>625</v>
      </c>
      <c r="D1148" s="1774"/>
      <c r="E1148" s="310">
        <f aca="true" t="shared" si="275" ref="E1148:L1148">SUM(E1149:E1150)</f>
        <v>0</v>
      </c>
      <c r="F1148" s="274">
        <f t="shared" si="275"/>
        <v>0</v>
      </c>
      <c r="G1148" s="275">
        <f t="shared" si="275"/>
        <v>0</v>
      </c>
      <c r="H1148" s="276">
        <f t="shared" si="275"/>
        <v>0</v>
      </c>
      <c r="I1148" s="274">
        <f t="shared" si="275"/>
        <v>0</v>
      </c>
      <c r="J1148" s="275">
        <f t="shared" si="275"/>
        <v>0</v>
      </c>
      <c r="K1148" s="276">
        <f t="shared" si="275"/>
        <v>0</v>
      </c>
      <c r="L1148" s="310">
        <f t="shared" si="275"/>
        <v>0</v>
      </c>
      <c r="M1148" s="12">
        <f t="shared" si="274"/>
      </c>
      <c r="N1148" s="13"/>
    </row>
    <row r="1149" spans="2:14" ht="15.75">
      <c r="B1149" s="366"/>
      <c r="C1149" s="367">
        <v>5301</v>
      </c>
      <c r="D1149" s="368" t="s">
        <v>307</v>
      </c>
      <c r="E1149" s="281">
        <f>F1149+G1149+H1149</f>
        <v>0</v>
      </c>
      <c r="F1149" s="152"/>
      <c r="G1149" s="153"/>
      <c r="H1149" s="1418"/>
      <c r="I1149" s="152"/>
      <c r="J1149" s="153"/>
      <c r="K1149" s="1418"/>
      <c r="L1149" s="281">
        <f>I1149+J1149+K1149</f>
        <v>0</v>
      </c>
      <c r="M1149" s="12">
        <f t="shared" si="274"/>
      </c>
      <c r="N1149" s="13"/>
    </row>
    <row r="1150" spans="2:14" ht="15.75">
      <c r="B1150" s="366"/>
      <c r="C1150" s="371">
        <v>5309</v>
      </c>
      <c r="D1150" s="372" t="s">
        <v>626</v>
      </c>
      <c r="E1150" s="287">
        <f>F1150+G1150+H1150</f>
        <v>0</v>
      </c>
      <c r="F1150" s="173"/>
      <c r="G1150" s="174"/>
      <c r="H1150" s="1421"/>
      <c r="I1150" s="173"/>
      <c r="J1150" s="174"/>
      <c r="K1150" s="1421"/>
      <c r="L1150" s="287">
        <f>I1150+J1150+K1150</f>
        <v>0</v>
      </c>
      <c r="M1150" s="12">
        <f t="shared" si="274"/>
      </c>
      <c r="N1150" s="13"/>
    </row>
    <row r="1151" spans="2:14" ht="15.75">
      <c r="B1151" s="365">
        <v>5400</v>
      </c>
      <c r="C1151" s="1773" t="s">
        <v>685</v>
      </c>
      <c r="D1151" s="1774"/>
      <c r="E1151" s="310">
        <f>F1151+G1151+H1151</f>
        <v>0</v>
      </c>
      <c r="F1151" s="1422"/>
      <c r="G1151" s="1423"/>
      <c r="H1151" s="1424"/>
      <c r="I1151" s="1422"/>
      <c r="J1151" s="1423"/>
      <c r="K1151" s="1424"/>
      <c r="L1151" s="310">
        <f>I1151+J1151+K1151</f>
        <v>0</v>
      </c>
      <c r="M1151" s="12">
        <f t="shared" si="274"/>
      </c>
      <c r="N1151" s="13"/>
    </row>
    <row r="1152" spans="2:14" ht="15.75">
      <c r="B1152" s="272">
        <v>5500</v>
      </c>
      <c r="C1152" s="1769" t="s">
        <v>686</v>
      </c>
      <c r="D1152" s="1770"/>
      <c r="E1152" s="310">
        <f aca="true" t="shared" si="276" ref="E1152:L1152">SUM(E1153:E1156)</f>
        <v>0</v>
      </c>
      <c r="F1152" s="274">
        <f t="shared" si="276"/>
        <v>0</v>
      </c>
      <c r="G1152" s="275">
        <f t="shared" si="276"/>
        <v>0</v>
      </c>
      <c r="H1152" s="276">
        <f t="shared" si="276"/>
        <v>0</v>
      </c>
      <c r="I1152" s="274">
        <f t="shared" si="276"/>
        <v>0</v>
      </c>
      <c r="J1152" s="275">
        <f t="shared" si="276"/>
        <v>0</v>
      </c>
      <c r="K1152" s="276">
        <f t="shared" si="276"/>
        <v>0</v>
      </c>
      <c r="L1152" s="310">
        <f t="shared" si="276"/>
        <v>0</v>
      </c>
      <c r="M1152" s="12">
        <f t="shared" si="274"/>
      </c>
      <c r="N1152" s="13"/>
    </row>
    <row r="1153" spans="2:14" ht="15.75">
      <c r="B1153" s="362"/>
      <c r="C1153" s="279">
        <v>5501</v>
      </c>
      <c r="D1153" s="311" t="s">
        <v>687</v>
      </c>
      <c r="E1153" s="281">
        <f>F1153+G1153+H1153</f>
        <v>0</v>
      </c>
      <c r="F1153" s="152"/>
      <c r="G1153" s="153"/>
      <c r="H1153" s="1418"/>
      <c r="I1153" s="152"/>
      <c r="J1153" s="153"/>
      <c r="K1153" s="1418"/>
      <c r="L1153" s="281">
        <f>I1153+J1153+K1153</f>
        <v>0</v>
      </c>
      <c r="M1153" s="12">
        <f t="shared" si="274"/>
      </c>
      <c r="N1153" s="13"/>
    </row>
    <row r="1154" spans="2:14" ht="15.75">
      <c r="B1154" s="362"/>
      <c r="C1154" s="293">
        <v>5502</v>
      </c>
      <c r="D1154" s="294" t="s">
        <v>688</v>
      </c>
      <c r="E1154" s="295">
        <f>F1154+G1154+H1154</f>
        <v>0</v>
      </c>
      <c r="F1154" s="158"/>
      <c r="G1154" s="159"/>
      <c r="H1154" s="1420"/>
      <c r="I1154" s="158"/>
      <c r="J1154" s="159"/>
      <c r="K1154" s="1420"/>
      <c r="L1154" s="295">
        <f>I1154+J1154+K1154</f>
        <v>0</v>
      </c>
      <c r="M1154" s="12">
        <f t="shared" si="274"/>
      </c>
      <c r="N1154" s="13"/>
    </row>
    <row r="1155" spans="2:14" ht="15.75">
      <c r="B1155" s="362"/>
      <c r="C1155" s="293">
        <v>5503</v>
      </c>
      <c r="D1155" s="363" t="s">
        <v>689</v>
      </c>
      <c r="E1155" s="295">
        <f>F1155+G1155+H1155</f>
        <v>0</v>
      </c>
      <c r="F1155" s="158"/>
      <c r="G1155" s="159"/>
      <c r="H1155" s="1420"/>
      <c r="I1155" s="158"/>
      <c r="J1155" s="159"/>
      <c r="K1155" s="1420"/>
      <c r="L1155" s="295">
        <f>I1155+J1155+K1155</f>
        <v>0</v>
      </c>
      <c r="M1155" s="12">
        <f t="shared" si="274"/>
      </c>
      <c r="N1155" s="13"/>
    </row>
    <row r="1156" spans="2:14" ht="15.75">
      <c r="B1156" s="362"/>
      <c r="C1156" s="285">
        <v>5504</v>
      </c>
      <c r="D1156" s="339" t="s">
        <v>690</v>
      </c>
      <c r="E1156" s="287">
        <f>F1156+G1156+H1156</f>
        <v>0</v>
      </c>
      <c r="F1156" s="173"/>
      <c r="G1156" s="174"/>
      <c r="H1156" s="1421"/>
      <c r="I1156" s="173"/>
      <c r="J1156" s="174"/>
      <c r="K1156" s="1421"/>
      <c r="L1156" s="287">
        <f>I1156+J1156+K1156</f>
        <v>0</v>
      </c>
      <c r="M1156" s="12">
        <f t="shared" si="274"/>
      </c>
      <c r="N1156" s="13"/>
    </row>
    <row r="1157" spans="2:14" ht="15.75">
      <c r="B1157" s="365">
        <v>5700</v>
      </c>
      <c r="C1157" s="1775" t="s">
        <v>915</v>
      </c>
      <c r="D1157" s="1776"/>
      <c r="E1157" s="310">
        <f>SUM(E1158:E1160)</f>
        <v>0</v>
      </c>
      <c r="F1157" s="1471">
        <v>0</v>
      </c>
      <c r="G1157" s="1471">
        <v>0</v>
      </c>
      <c r="H1157" s="1471">
        <v>0</v>
      </c>
      <c r="I1157" s="1471">
        <v>0</v>
      </c>
      <c r="J1157" s="1471">
        <v>0</v>
      </c>
      <c r="K1157" s="1471">
        <v>0</v>
      </c>
      <c r="L1157" s="310">
        <f>SUM(L1158:L1160)</f>
        <v>0</v>
      </c>
      <c r="M1157" s="12">
        <f t="shared" si="274"/>
      </c>
      <c r="N1157" s="13"/>
    </row>
    <row r="1158" spans="2:14" ht="15.75">
      <c r="B1158" s="366"/>
      <c r="C1158" s="367">
        <v>5701</v>
      </c>
      <c r="D1158" s="368" t="s">
        <v>691</v>
      </c>
      <c r="E1158" s="281">
        <f>F1158+G1158+H1158</f>
        <v>0</v>
      </c>
      <c r="F1158" s="1472">
        <v>0</v>
      </c>
      <c r="G1158" s="1472">
        <v>0</v>
      </c>
      <c r="H1158" s="1473">
        <v>0</v>
      </c>
      <c r="I1158" s="1663">
        <v>0</v>
      </c>
      <c r="J1158" s="1472">
        <v>0</v>
      </c>
      <c r="K1158" s="1472">
        <v>0</v>
      </c>
      <c r="L1158" s="281">
        <f>I1158+J1158+K1158</f>
        <v>0</v>
      </c>
      <c r="M1158" s="12">
        <f t="shared" si="274"/>
      </c>
      <c r="N1158" s="13"/>
    </row>
    <row r="1159" spans="2:14" ht="15.75">
      <c r="B1159" s="366"/>
      <c r="C1159" s="373">
        <v>5702</v>
      </c>
      <c r="D1159" s="374" t="s">
        <v>692</v>
      </c>
      <c r="E1159" s="314">
        <f>F1159+G1159+H1159</f>
        <v>0</v>
      </c>
      <c r="F1159" s="1472">
        <v>0</v>
      </c>
      <c r="G1159" s="1472">
        <v>0</v>
      </c>
      <c r="H1159" s="1473">
        <v>0</v>
      </c>
      <c r="I1159" s="1663">
        <v>0</v>
      </c>
      <c r="J1159" s="1472">
        <v>0</v>
      </c>
      <c r="K1159" s="1472">
        <v>0</v>
      </c>
      <c r="L1159" s="314">
        <f>I1159+J1159+K1159</f>
        <v>0</v>
      </c>
      <c r="M1159" s="12">
        <f t="shared" si="274"/>
      </c>
      <c r="N1159" s="13"/>
    </row>
    <row r="1160" spans="2:14" ht="15.75">
      <c r="B1160" s="292"/>
      <c r="C1160" s="375">
        <v>4071</v>
      </c>
      <c r="D1160" s="376" t="s">
        <v>693</v>
      </c>
      <c r="E1160" s="377">
        <f>F1160+G1160+H1160</f>
        <v>0</v>
      </c>
      <c r="F1160" s="1472">
        <v>0</v>
      </c>
      <c r="G1160" s="1472">
        <v>0</v>
      </c>
      <c r="H1160" s="1473">
        <v>0</v>
      </c>
      <c r="I1160" s="1663">
        <v>0</v>
      </c>
      <c r="J1160" s="1472">
        <v>0</v>
      </c>
      <c r="K1160" s="1472">
        <v>0</v>
      </c>
      <c r="L1160" s="377">
        <f>I1160+J1160+K1160</f>
        <v>0</v>
      </c>
      <c r="M1160" s="12">
        <f t="shared" si="274"/>
      </c>
      <c r="N1160" s="13"/>
    </row>
    <row r="1161" spans="2:14" ht="15.75">
      <c r="B1161" s="582"/>
      <c r="C1161" s="1771" t="s">
        <v>694</v>
      </c>
      <c r="D1161" s="1772"/>
      <c r="E1161" s="1438"/>
      <c r="F1161" s="1438"/>
      <c r="G1161" s="1438"/>
      <c r="H1161" s="1438"/>
      <c r="I1161" s="1438"/>
      <c r="J1161" s="1438"/>
      <c r="K1161" s="1438"/>
      <c r="L1161" s="1439"/>
      <c r="M1161" s="12">
        <f t="shared" si="274"/>
      </c>
      <c r="N1161" s="13"/>
    </row>
    <row r="1162" spans="2:14" ht="15.75">
      <c r="B1162" s="381">
        <v>98</v>
      </c>
      <c r="C1162" s="1771" t="s">
        <v>694</v>
      </c>
      <c r="D1162" s="1772"/>
      <c r="E1162" s="382">
        <f>F1162+G1162+H1162</f>
        <v>0</v>
      </c>
      <c r="F1162" s="1429"/>
      <c r="G1162" s="1430"/>
      <c r="H1162" s="1431"/>
      <c r="I1162" s="1461">
        <v>0</v>
      </c>
      <c r="J1162" s="1462">
        <v>0</v>
      </c>
      <c r="K1162" s="1463">
        <v>0</v>
      </c>
      <c r="L1162" s="382">
        <f>I1162+J1162+K1162</f>
        <v>0</v>
      </c>
      <c r="M1162" s="12">
        <f t="shared" si="274"/>
      </c>
      <c r="N1162" s="13"/>
    </row>
    <row r="1163" spans="2:14" ht="15.75">
      <c r="B1163" s="1433"/>
      <c r="C1163" s="1434"/>
      <c r="D1163" s="1435"/>
      <c r="E1163" s="269"/>
      <c r="F1163" s="269"/>
      <c r="G1163" s="269"/>
      <c r="H1163" s="269"/>
      <c r="I1163" s="269"/>
      <c r="J1163" s="269"/>
      <c r="K1163" s="269"/>
      <c r="L1163" s="270"/>
      <c r="M1163" s="12">
        <f t="shared" si="274"/>
      </c>
      <c r="N1163" s="13"/>
    </row>
    <row r="1164" spans="2:14" ht="15.75">
      <c r="B1164" s="1436"/>
      <c r="C1164" s="111"/>
      <c r="D1164" s="1437"/>
      <c r="E1164" s="218"/>
      <c r="F1164" s="218"/>
      <c r="G1164" s="218"/>
      <c r="H1164" s="218"/>
      <c r="I1164" s="218"/>
      <c r="J1164" s="218"/>
      <c r="K1164" s="218"/>
      <c r="L1164" s="389"/>
      <c r="M1164" s="12">
        <f t="shared" si="274"/>
      </c>
      <c r="N1164" s="13"/>
    </row>
    <row r="1165" spans="2:14" ht="15.75">
      <c r="B1165" s="1436"/>
      <c r="C1165" s="111"/>
      <c r="D1165" s="1437"/>
      <c r="E1165" s="218"/>
      <c r="F1165" s="218"/>
      <c r="G1165" s="218"/>
      <c r="H1165" s="218"/>
      <c r="I1165" s="218"/>
      <c r="J1165" s="218"/>
      <c r="K1165" s="218"/>
      <c r="L1165" s="389"/>
      <c r="M1165" s="12">
        <f t="shared" si="274"/>
      </c>
      <c r="N1165" s="13"/>
    </row>
    <row r="1166" spans="2:14" ht="15.75">
      <c r="B1166" s="1464"/>
      <c r="C1166" s="393" t="s">
        <v>741</v>
      </c>
      <c r="D1166" s="1432">
        <f>+B1166</f>
        <v>0</v>
      </c>
      <c r="E1166" s="395">
        <f aca="true" t="shared" si="277" ref="E1166:L1166">SUM(E1051,E1054,E1060,E1068,E1069,E1087,E1091,E1097,E1100,E1101,E1102,E1103,E1104,E1113,E1119,E1120,E1121,E1122,E1129,E1133,E1134,E1135,E1136,E1139,E1140,E1148,E1151,E1152,E1157)+E1162</f>
        <v>0</v>
      </c>
      <c r="F1166" s="396">
        <f t="shared" si="277"/>
        <v>0</v>
      </c>
      <c r="G1166" s="397">
        <f t="shared" si="277"/>
        <v>0</v>
      </c>
      <c r="H1166" s="398">
        <f t="shared" si="277"/>
        <v>0</v>
      </c>
      <c r="I1166" s="396">
        <f t="shared" si="277"/>
        <v>0</v>
      </c>
      <c r="J1166" s="397">
        <f t="shared" si="277"/>
        <v>141097</v>
      </c>
      <c r="K1166" s="398">
        <f t="shared" si="277"/>
        <v>0</v>
      </c>
      <c r="L1166" s="395">
        <f t="shared" si="277"/>
        <v>141097</v>
      </c>
      <c r="M1166" s="12">
        <f t="shared" si="274"/>
        <v>1</v>
      </c>
      <c r="N1166" s="73" t="str">
        <f>LEFT(C1048,1)</f>
        <v>5</v>
      </c>
    </row>
    <row r="1167" spans="2:13" ht="15.75">
      <c r="B1167" s="79" t="s">
        <v>120</v>
      </c>
      <c r="C1167" s="1"/>
      <c r="L1167" s="6"/>
      <c r="M1167" s="7">
        <f>(IF($E1166&lt;&gt;0,$M$2,IF($L1166&lt;&gt;0,$M$2,"")))</f>
        <v>1</v>
      </c>
    </row>
    <row r="1168" spans="2:13" ht="15.75">
      <c r="B1168" s="1367"/>
      <c r="C1168" s="1367"/>
      <c r="D1168" s="1368"/>
      <c r="E1168" s="1367"/>
      <c r="F1168" s="1367"/>
      <c r="G1168" s="1367"/>
      <c r="H1168" s="1367"/>
      <c r="I1168" s="1367"/>
      <c r="J1168" s="1367"/>
      <c r="K1168" s="1367"/>
      <c r="L1168" s="1369"/>
      <c r="M1168" s="7">
        <f>(IF($E1166&lt;&gt;0,$M$2,IF($L1166&lt;&gt;0,$M$2,"")))</f>
        <v>1</v>
      </c>
    </row>
    <row r="1169" spans="2:13" ht="18.75"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77"/>
      <c r="M1169" s="74">
        <f>(IF(E1164&lt;&gt;0,$G$2,IF(L1164&lt;&gt;0,$G$2,"")))</f>
      </c>
    </row>
    <row r="1170" spans="2:13" ht="18.75"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77"/>
      <c r="M1170" s="74">
        <f>(IF(E1165&lt;&gt;0,$G$2,IF(L1165&lt;&gt;0,$G$2,"")))</f>
      </c>
    </row>
  </sheetData>
  <sheetProtection password="81B0" sheet="1"/>
  <mergeCells count="24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1136:D1136"/>
    <mergeCell ref="C1162:D1162"/>
    <mergeCell ref="C1139:D1139"/>
    <mergeCell ref="C1140:D1140"/>
    <mergeCell ref="C1148:D1148"/>
    <mergeCell ref="C1151:D1151"/>
    <mergeCell ref="C1152:D1152"/>
    <mergeCell ref="C1157:D1157"/>
    <mergeCell ref="C1161:D1161"/>
    <mergeCell ref="C1101:D1101"/>
    <mergeCell ref="C1122:D1122"/>
    <mergeCell ref="C1129:D1129"/>
    <mergeCell ref="C1133:D1133"/>
    <mergeCell ref="C1134:D1134"/>
    <mergeCell ref="C1135:D1135"/>
    <mergeCell ref="C1069:D1069"/>
    <mergeCell ref="C1103:D1103"/>
    <mergeCell ref="C1104:D1104"/>
    <mergeCell ref="C1119:D1119"/>
    <mergeCell ref="C1120:D1120"/>
    <mergeCell ref="C1121:D1121"/>
    <mergeCell ref="C1087:D1087"/>
    <mergeCell ref="C1091:D1091"/>
    <mergeCell ref="C1097:D1097"/>
    <mergeCell ref="C1100:D1100"/>
    <mergeCell ref="B1035:D1035"/>
    <mergeCell ref="B1037:D1037"/>
    <mergeCell ref="B1040:D1040"/>
    <mergeCell ref="E1044:H1044"/>
    <mergeCell ref="I1044:L1044"/>
    <mergeCell ref="C1102:D1102"/>
    <mergeCell ref="C1051:D1051"/>
    <mergeCell ref="C1054:D1054"/>
    <mergeCell ref="C1060:D1060"/>
    <mergeCell ref="C1068:D1068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2" operator="greaterThan" stopIfTrue="1">
      <formula>$G$25</formula>
    </cfRule>
  </conditionalFormatting>
  <conditionalFormatting sqref="J170">
    <cfRule type="cellIs" priority="1" dxfId="12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1210</v>
      </c>
      <c r="C2" s="1494" t="s">
        <v>1664</v>
      </c>
    </row>
    <row r="3" spans="1:3" ht="35.25" customHeight="1">
      <c r="A3" s="1492">
        <v>33</v>
      </c>
      <c r="B3" s="1493" t="s">
        <v>1211</v>
      </c>
      <c r="C3" s="1495" t="s">
        <v>1665</v>
      </c>
    </row>
    <row r="4" spans="1:3" ht="35.25" customHeight="1">
      <c r="A4" s="1492">
        <v>42</v>
      </c>
      <c r="B4" s="1493" t="s">
        <v>1212</v>
      </c>
      <c r="C4" s="1496" t="s">
        <v>1666</v>
      </c>
    </row>
    <row r="5" spans="1:3" ht="19.5">
      <c r="A5" s="1492">
        <v>96</v>
      </c>
      <c r="B5" s="1493" t="s">
        <v>1213</v>
      </c>
      <c r="C5" s="1496" t="s">
        <v>1667</v>
      </c>
    </row>
    <row r="6" spans="1:3" ht="19.5">
      <c r="A6" s="1492">
        <v>97</v>
      </c>
      <c r="B6" s="1493" t="s">
        <v>1214</v>
      </c>
      <c r="C6" s="1496" t="s">
        <v>1668</v>
      </c>
    </row>
    <row r="7" spans="1:3" ht="19.5">
      <c r="A7" s="1492">
        <v>98</v>
      </c>
      <c r="B7" s="1493" t="s">
        <v>1215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794</v>
      </c>
      <c r="B10" s="1604" t="s">
        <v>797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2010</v>
      </c>
      <c r="C80" s="1500">
        <v>3311</v>
      </c>
    </row>
    <row r="81" spans="1:3" ht="15.75">
      <c r="A81" s="1500">
        <v>3312</v>
      </c>
      <c r="B81" s="1504" t="s">
        <v>2011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2002</v>
      </c>
      <c r="C83" s="1500">
        <v>3321</v>
      </c>
    </row>
    <row r="84" spans="1:3" ht="15.75">
      <c r="A84" s="1500">
        <v>3322</v>
      </c>
      <c r="B84" s="1504" t="s">
        <v>2003</v>
      </c>
      <c r="C84" s="1500">
        <v>3322</v>
      </c>
    </row>
    <row r="85" spans="1:3" ht="15.75">
      <c r="A85" s="1500">
        <v>3323</v>
      </c>
      <c r="B85" s="1506" t="s">
        <v>2001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2004</v>
      </c>
      <c r="C87" s="1500">
        <v>3325</v>
      </c>
    </row>
    <row r="88" spans="1:3" ht="15.75">
      <c r="A88" s="1500">
        <v>3326</v>
      </c>
      <c r="B88" s="1503" t="s">
        <v>2005</v>
      </c>
      <c r="C88" s="1500">
        <v>3326</v>
      </c>
    </row>
    <row r="89" spans="1:3" ht="15.75">
      <c r="A89" s="1500">
        <v>3327</v>
      </c>
      <c r="B89" s="1503" t="s">
        <v>2006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2007</v>
      </c>
      <c r="C94" s="1500">
        <v>3337</v>
      </c>
    </row>
    <row r="95" spans="1:3" ht="15.75">
      <c r="A95" s="1500">
        <v>3338</v>
      </c>
      <c r="B95" s="1503" t="s">
        <v>2008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2014</v>
      </c>
      <c r="C119" s="1500">
        <v>4457</v>
      </c>
    </row>
    <row r="120" spans="1:3" ht="15.75">
      <c r="A120" s="1500">
        <v>4458</v>
      </c>
      <c r="B120" s="1511" t="s">
        <v>2043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794</v>
      </c>
      <c r="B282" s="1490" t="s">
        <v>796</v>
      </c>
    </row>
    <row r="283" spans="1:2" ht="14.25">
      <c r="A283" s="1518" t="s">
        <v>640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2066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2067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7" ht="14.25"/>
    <row r="308" ht="14.25"/>
    <row r="309" spans="1:2" ht="14.25">
      <c r="A309" s="1489" t="s">
        <v>794</v>
      </c>
      <c r="B309" s="1490" t="s">
        <v>795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657</v>
      </c>
    </row>
    <row r="313" spans="1:2" ht="16.5">
      <c r="A313" s="1527" t="s">
        <v>1257</v>
      </c>
      <c r="B313" s="1528" t="s">
        <v>658</v>
      </c>
    </row>
    <row r="314" spans="1:2" ht="16.5">
      <c r="A314" s="1527" t="s">
        <v>1258</v>
      </c>
      <c r="B314" s="1529" t="s">
        <v>659</v>
      </c>
    </row>
    <row r="315" spans="1:2" ht="16.5">
      <c r="A315" s="1527" t="s">
        <v>1259</v>
      </c>
      <c r="B315" s="1529" t="s">
        <v>660</v>
      </c>
    </row>
    <row r="316" spans="1:2" ht="16.5">
      <c r="A316" s="1527" t="s">
        <v>1260</v>
      </c>
      <c r="B316" s="1529" t="s">
        <v>661</v>
      </c>
    </row>
    <row r="317" spans="1:2" ht="16.5">
      <c r="A317" s="1527" t="s">
        <v>1261</v>
      </c>
      <c r="B317" s="1529" t="s">
        <v>662</v>
      </c>
    </row>
    <row r="318" spans="1:2" ht="16.5">
      <c r="A318" s="1527" t="s">
        <v>1262</v>
      </c>
      <c r="B318" s="1529" t="s">
        <v>663</v>
      </c>
    </row>
    <row r="319" spans="1:2" ht="16.5">
      <c r="A319" s="1527" t="s">
        <v>1263</v>
      </c>
      <c r="B319" s="1529" t="s">
        <v>664</v>
      </c>
    </row>
    <row r="320" spans="1:2" ht="16.5">
      <c r="A320" s="1527" t="s">
        <v>1264</v>
      </c>
      <c r="B320" s="1529" t="s">
        <v>665</v>
      </c>
    </row>
    <row r="321" spans="1:2" ht="16.5">
      <c r="A321" s="1527" t="s">
        <v>1265</v>
      </c>
      <c r="B321" s="1529" t="s">
        <v>666</v>
      </c>
    </row>
    <row r="322" spans="1:2" ht="16.5">
      <c r="A322" s="1527" t="s">
        <v>1266</v>
      </c>
      <c r="B322" s="1529" t="s">
        <v>667</v>
      </c>
    </row>
    <row r="323" spans="1:2" ht="16.5">
      <c r="A323" s="1527" t="s">
        <v>1267</v>
      </c>
      <c r="B323" s="1530" t="s">
        <v>668</v>
      </c>
    </row>
    <row r="324" spans="1:2" ht="16.5">
      <c r="A324" s="1527" t="s">
        <v>1268</v>
      </c>
      <c r="B324" s="1530" t="s">
        <v>669</v>
      </c>
    </row>
    <row r="325" spans="1:2" ht="16.5">
      <c r="A325" s="1527" t="s">
        <v>1269</v>
      </c>
      <c r="B325" s="1529" t="s">
        <v>670</v>
      </c>
    </row>
    <row r="326" spans="1:2" ht="16.5">
      <c r="A326" s="1527" t="s">
        <v>1270</v>
      </c>
      <c r="B326" s="1529" t="s">
        <v>671</v>
      </c>
    </row>
    <row r="327" spans="1:2" ht="16.5">
      <c r="A327" s="1527" t="s">
        <v>1271</v>
      </c>
      <c r="B327" s="1529" t="s">
        <v>672</v>
      </c>
    </row>
    <row r="328" spans="1:2" ht="16.5">
      <c r="A328" s="1527" t="s">
        <v>1272</v>
      </c>
      <c r="B328" s="1529" t="s">
        <v>1241</v>
      </c>
    </row>
    <row r="329" spans="1:2" ht="16.5">
      <c r="A329" s="1527" t="s">
        <v>1273</v>
      </c>
      <c r="B329" s="1529" t="s">
        <v>1242</v>
      </c>
    </row>
    <row r="330" spans="1:2" ht="16.5">
      <c r="A330" s="1527" t="s">
        <v>1274</v>
      </c>
      <c r="B330" s="1529" t="s">
        <v>673</v>
      </c>
    </row>
    <row r="331" spans="1:2" ht="16.5">
      <c r="A331" s="1527" t="s">
        <v>1275</v>
      </c>
      <c r="B331" s="1529" t="s">
        <v>674</v>
      </c>
    </row>
    <row r="332" spans="1:2" ht="16.5">
      <c r="A332" s="1527" t="s">
        <v>1276</v>
      </c>
      <c r="B332" s="1529" t="s">
        <v>1243</v>
      </c>
    </row>
    <row r="333" spans="1:2" ht="16.5">
      <c r="A333" s="1527" t="s">
        <v>1277</v>
      </c>
      <c r="B333" s="1529" t="s">
        <v>675</v>
      </c>
    </row>
    <row r="334" spans="1:2" ht="16.5">
      <c r="A334" s="1527" t="s">
        <v>1278</v>
      </c>
      <c r="B334" s="1529" t="s">
        <v>676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1244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1245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1246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1247</v>
      </c>
    </row>
    <row r="356" spans="1:2" ht="16.5">
      <c r="A356" s="1527" t="s">
        <v>2041</v>
      </c>
      <c r="B356" s="1529" t="s">
        <v>2042</v>
      </c>
    </row>
    <row r="357" spans="1:2" ht="16.5">
      <c r="A357" s="1527" t="s">
        <v>1300</v>
      </c>
      <c r="B357" s="1529" t="s">
        <v>451</v>
      </c>
    </row>
    <row r="358" spans="1:2" ht="16.5">
      <c r="A358" s="1535" t="s">
        <v>1301</v>
      </c>
      <c r="B358" s="1536" t="s">
        <v>452</v>
      </c>
    </row>
    <row r="359" spans="1:2" ht="16.5">
      <c r="A359" s="1537" t="s">
        <v>1302</v>
      </c>
      <c r="B359" s="1538" t="s">
        <v>453</v>
      </c>
    </row>
    <row r="360" spans="1:2" ht="16.5">
      <c r="A360" s="1537" t="s">
        <v>1303</v>
      </c>
      <c r="B360" s="1538" t="s">
        <v>454</v>
      </c>
    </row>
    <row r="361" spans="1:2" ht="16.5">
      <c r="A361" s="1537" t="s">
        <v>1304</v>
      </c>
      <c r="B361" s="1538" t="s">
        <v>455</v>
      </c>
    </row>
    <row r="362" spans="1:2" ht="17.25" thickBot="1">
      <c r="A362" s="1539" t="s">
        <v>1305</v>
      </c>
      <c r="B362" s="1540" t="s">
        <v>456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181</v>
      </c>
      <c r="E380" s="1553"/>
    </row>
    <row r="381" spans="1:5" ht="18">
      <c r="A381" s="1547" t="s">
        <v>1321</v>
      </c>
      <c r="B381" s="1549" t="s">
        <v>1691</v>
      </c>
      <c r="C381" s="1552" t="s">
        <v>181</v>
      </c>
      <c r="E381" s="1553"/>
    </row>
    <row r="382" spans="1:5" ht="18">
      <c r="A382" s="1547" t="s">
        <v>1322</v>
      </c>
      <c r="B382" s="1550" t="s">
        <v>1692</v>
      </c>
      <c r="C382" s="1552" t="s">
        <v>181</v>
      </c>
      <c r="E382" s="1553"/>
    </row>
    <row r="383" spans="1:5" ht="18">
      <c r="A383" s="1547" t="s">
        <v>1323</v>
      </c>
      <c r="B383" s="1550" t="s">
        <v>1693</v>
      </c>
      <c r="C383" s="1552" t="s">
        <v>181</v>
      </c>
      <c r="E383" s="1553"/>
    </row>
    <row r="384" spans="1:5" ht="18">
      <c r="A384" s="1547" t="s">
        <v>1324</v>
      </c>
      <c r="B384" s="1550" t="s">
        <v>1694</v>
      </c>
      <c r="C384" s="1552" t="s">
        <v>181</v>
      </c>
      <c r="E384" s="1553"/>
    </row>
    <row r="385" spans="1:5" ht="18">
      <c r="A385" s="1547" t="s">
        <v>1325</v>
      </c>
      <c r="B385" s="1550" t="s">
        <v>1695</v>
      </c>
      <c r="C385" s="1552" t="s">
        <v>181</v>
      </c>
      <c r="E385" s="1553"/>
    </row>
    <row r="386" spans="1:5" ht="18">
      <c r="A386" s="1547" t="s">
        <v>1326</v>
      </c>
      <c r="B386" s="1550" t="s">
        <v>1696</v>
      </c>
      <c r="C386" s="1552" t="s">
        <v>181</v>
      </c>
      <c r="E386" s="1553"/>
    </row>
    <row r="387" spans="1:5" ht="18">
      <c r="A387" s="1547" t="s">
        <v>1327</v>
      </c>
      <c r="B387" s="1550" t="s">
        <v>1697</v>
      </c>
      <c r="C387" s="1552" t="s">
        <v>181</v>
      </c>
      <c r="E387" s="1553"/>
    </row>
    <row r="388" spans="1:5" ht="18">
      <c r="A388" s="1547" t="s">
        <v>1328</v>
      </c>
      <c r="B388" s="1550" t="s">
        <v>1698</v>
      </c>
      <c r="C388" s="1552" t="s">
        <v>181</v>
      </c>
      <c r="E388" s="1553"/>
    </row>
    <row r="389" spans="1:5" ht="18">
      <c r="A389" s="1547" t="s">
        <v>1329</v>
      </c>
      <c r="B389" s="1549" t="s">
        <v>1699</v>
      </c>
      <c r="C389" s="1552" t="s">
        <v>181</v>
      </c>
      <c r="E389" s="1553"/>
    </row>
    <row r="390" spans="1:5" ht="18">
      <c r="A390" s="1547" t="s">
        <v>1330</v>
      </c>
      <c r="B390" s="1550" t="s">
        <v>1700</v>
      </c>
      <c r="C390" s="1552" t="s">
        <v>181</v>
      </c>
      <c r="E390" s="1553"/>
    </row>
    <row r="391" spans="1:5" ht="18">
      <c r="A391" s="1547" t="s">
        <v>1331</v>
      </c>
      <c r="B391" s="1549" t="s">
        <v>1701</v>
      </c>
      <c r="C391" s="1552" t="s">
        <v>181</v>
      </c>
      <c r="E391" s="1553"/>
    </row>
    <row r="392" spans="1:5" ht="18">
      <c r="A392" s="1547" t="s">
        <v>1332</v>
      </c>
      <c r="B392" s="1549" t="s">
        <v>1702</v>
      </c>
      <c r="C392" s="1552" t="s">
        <v>181</v>
      </c>
      <c r="E392" s="1553"/>
    </row>
    <row r="393" spans="1:5" ht="18">
      <c r="A393" s="1547" t="s">
        <v>1333</v>
      </c>
      <c r="B393" s="1549" t="s">
        <v>1703</v>
      </c>
      <c r="C393" s="1552" t="s">
        <v>181</v>
      </c>
      <c r="E393" s="1553"/>
    </row>
    <row r="394" spans="1:5" ht="18">
      <c r="A394" s="1547" t="s">
        <v>1334</v>
      </c>
      <c r="B394" s="1549" t="s">
        <v>1704</v>
      </c>
      <c r="C394" s="1552" t="s">
        <v>181</v>
      </c>
      <c r="E394" s="1553"/>
    </row>
    <row r="395" spans="1:5" ht="18">
      <c r="A395" s="1547" t="s">
        <v>1335</v>
      </c>
      <c r="B395" s="1549" t="s">
        <v>1705</v>
      </c>
      <c r="C395" s="1552" t="s">
        <v>181</v>
      </c>
      <c r="E395" s="1553"/>
    </row>
    <row r="396" spans="1:5" ht="18">
      <c r="A396" s="1547" t="s">
        <v>1336</v>
      </c>
      <c r="B396" s="1549" t="s">
        <v>1706</v>
      </c>
      <c r="C396" s="1552" t="s">
        <v>181</v>
      </c>
      <c r="E396" s="1553"/>
    </row>
    <row r="397" spans="1:5" ht="18">
      <c r="A397" s="1547" t="s">
        <v>1337</v>
      </c>
      <c r="B397" s="1549" t="s">
        <v>1707</v>
      </c>
      <c r="C397" s="1552" t="s">
        <v>181</v>
      </c>
      <c r="E397" s="1553"/>
    </row>
    <row r="398" spans="1:5" ht="18">
      <c r="A398" s="1547" t="s">
        <v>1338</v>
      </c>
      <c r="B398" s="1549" t="s">
        <v>1708</v>
      </c>
      <c r="C398" s="1552" t="s">
        <v>181</v>
      </c>
      <c r="E398" s="1553"/>
    </row>
    <row r="399" spans="1:5" ht="18">
      <c r="A399" s="1547" t="s">
        <v>1339</v>
      </c>
      <c r="B399" s="1554" t="s">
        <v>1709</v>
      </c>
      <c r="C399" s="1552" t="s">
        <v>181</v>
      </c>
      <c r="E399" s="1553"/>
    </row>
    <row r="400" spans="1:5" ht="18">
      <c r="A400" s="1547" t="s">
        <v>1340</v>
      </c>
      <c r="B400" s="1555" t="s">
        <v>1248</v>
      </c>
      <c r="C400" s="1552" t="s">
        <v>181</v>
      </c>
      <c r="E400" s="1553"/>
    </row>
    <row r="401" spans="1:5" ht="18">
      <c r="A401" s="1591" t="s">
        <v>1341</v>
      </c>
      <c r="B401" s="1556" t="s">
        <v>1710</v>
      </c>
      <c r="C401" s="1552" t="s">
        <v>181</v>
      </c>
      <c r="E401" s="1553"/>
    </row>
    <row r="402" spans="1:5" ht="18">
      <c r="A402" s="1590" t="s">
        <v>181</v>
      </c>
      <c r="B402" s="1557" t="s">
        <v>1711</v>
      </c>
      <c r="C402" s="1552" t="s">
        <v>181</v>
      </c>
      <c r="E402" s="1553"/>
    </row>
    <row r="403" spans="1:5" ht="18">
      <c r="A403" s="1562" t="s">
        <v>1342</v>
      </c>
      <c r="B403" s="1558" t="s">
        <v>1712</v>
      </c>
      <c r="C403" s="1552" t="s">
        <v>181</v>
      </c>
      <c r="E403" s="1553"/>
    </row>
    <row r="404" spans="1:5" ht="18">
      <c r="A404" s="1547" t="s">
        <v>1343</v>
      </c>
      <c r="B404" s="1534" t="s">
        <v>1713</v>
      </c>
      <c r="C404" s="1552" t="s">
        <v>181</v>
      </c>
      <c r="E404" s="1553"/>
    </row>
    <row r="405" spans="1:5" ht="18">
      <c r="A405" s="1592" t="s">
        <v>1344</v>
      </c>
      <c r="B405" s="1559" t="s">
        <v>1714</v>
      </c>
      <c r="C405" s="1552" t="s">
        <v>181</v>
      </c>
      <c r="E405" s="1553"/>
    </row>
    <row r="406" spans="1:5" ht="18">
      <c r="A406" s="1543" t="s">
        <v>181</v>
      </c>
      <c r="B406" s="1560" t="s">
        <v>1715</v>
      </c>
      <c r="C406" s="1552" t="s">
        <v>181</v>
      </c>
      <c r="E406" s="1553"/>
    </row>
    <row r="407" spans="1:5" ht="16.5">
      <c r="A407" s="1527" t="s">
        <v>1296</v>
      </c>
      <c r="B407" s="1529" t="s">
        <v>86</v>
      </c>
      <c r="C407" s="1552" t="s">
        <v>181</v>
      </c>
      <c r="E407" s="1553"/>
    </row>
    <row r="408" spans="1:5" ht="16.5">
      <c r="A408" s="1527" t="s">
        <v>1297</v>
      </c>
      <c r="B408" s="1529" t="s">
        <v>87</v>
      </c>
      <c r="C408" s="1552" t="s">
        <v>181</v>
      </c>
      <c r="E408" s="1553"/>
    </row>
    <row r="409" spans="1:5" ht="16.5">
      <c r="A409" s="1593" t="s">
        <v>1298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1716</v>
      </c>
      <c r="C410" s="1552" t="s">
        <v>181</v>
      </c>
      <c r="E410" s="1553"/>
    </row>
    <row r="411" spans="1:5" ht="18">
      <c r="A411" s="1562" t="s">
        <v>1345</v>
      </c>
      <c r="B411" s="1558" t="s">
        <v>1249</v>
      </c>
      <c r="C411" s="1552" t="s">
        <v>181</v>
      </c>
      <c r="E411" s="1553"/>
    </row>
    <row r="412" spans="1:5" ht="18">
      <c r="A412" s="1562" t="s">
        <v>1346</v>
      </c>
      <c r="B412" s="1558" t="s">
        <v>1250</v>
      </c>
      <c r="C412" s="1552" t="s">
        <v>181</v>
      </c>
      <c r="E412" s="1553"/>
    </row>
    <row r="413" spans="1:5" ht="18">
      <c r="A413" s="1562" t="s">
        <v>1347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1348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1349</v>
      </c>
      <c r="B415" s="1563" t="s">
        <v>1251</v>
      </c>
      <c r="C415" s="1552" t="s">
        <v>181</v>
      </c>
      <c r="E415" s="1553"/>
    </row>
    <row r="416" spans="1:5" ht="16.5">
      <c r="A416" s="1595" t="s">
        <v>1350</v>
      </c>
      <c r="B416" s="1564" t="s">
        <v>723</v>
      </c>
      <c r="C416" s="1552" t="s">
        <v>181</v>
      </c>
      <c r="E416" s="1553"/>
    </row>
    <row r="417" spans="1:5" ht="16.5">
      <c r="A417" s="1527" t="s">
        <v>1351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1352</v>
      </c>
      <c r="B418" s="1565" t="s">
        <v>725</v>
      </c>
      <c r="C418" s="1552" t="s">
        <v>181</v>
      </c>
      <c r="E418" s="1553"/>
    </row>
    <row r="419" spans="1:5" ht="16.5">
      <c r="A419" s="1525" t="s">
        <v>1353</v>
      </c>
      <c r="B419" s="1566" t="s">
        <v>726</v>
      </c>
      <c r="C419" s="1552" t="s">
        <v>181</v>
      </c>
      <c r="E419" s="1553"/>
    </row>
    <row r="420" spans="1:5" ht="16.5">
      <c r="A420" s="1597" t="s">
        <v>1354</v>
      </c>
      <c r="B420" s="1529" t="s">
        <v>727</v>
      </c>
      <c r="C420" s="1552" t="s">
        <v>181</v>
      </c>
      <c r="E420" s="1553"/>
    </row>
    <row r="421" spans="1:5" ht="16.5">
      <c r="A421" s="1527" t="s">
        <v>1355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1356</v>
      </c>
      <c r="B422" s="1568" t="s">
        <v>304</v>
      </c>
      <c r="C422" s="1552" t="s">
        <v>181</v>
      </c>
      <c r="E422" s="1553"/>
    </row>
    <row r="423" spans="1:5" ht="18">
      <c r="A423" s="1547" t="s">
        <v>1357</v>
      </c>
      <c r="B423" s="1569" t="s">
        <v>1717</v>
      </c>
      <c r="C423" s="1552" t="s">
        <v>181</v>
      </c>
      <c r="E423" s="1553"/>
    </row>
    <row r="424" spans="1:5" ht="18">
      <c r="A424" s="1547" t="s">
        <v>1358</v>
      </c>
      <c r="B424" s="1570" t="s">
        <v>1718</v>
      </c>
      <c r="C424" s="1552" t="s">
        <v>181</v>
      </c>
      <c r="E424" s="1553"/>
    </row>
    <row r="425" spans="1:5" ht="18">
      <c r="A425" s="1547" t="s">
        <v>1359</v>
      </c>
      <c r="B425" s="1571" t="s">
        <v>1719</v>
      </c>
      <c r="C425" s="1552" t="s">
        <v>181</v>
      </c>
      <c r="E425" s="1553"/>
    </row>
    <row r="426" spans="1:5" ht="18">
      <c r="A426" s="1547" t="s">
        <v>1360</v>
      </c>
      <c r="B426" s="1570" t="s">
        <v>1720</v>
      </c>
      <c r="C426" s="1552" t="s">
        <v>181</v>
      </c>
      <c r="E426" s="1553"/>
    </row>
    <row r="427" spans="1:5" ht="18">
      <c r="A427" s="1547" t="s">
        <v>1361</v>
      </c>
      <c r="B427" s="1570" t="s">
        <v>1721</v>
      </c>
      <c r="C427" s="1552" t="s">
        <v>181</v>
      </c>
      <c r="E427" s="1553"/>
    </row>
    <row r="428" spans="1:5" ht="18">
      <c r="A428" s="1547" t="s">
        <v>1362</v>
      </c>
      <c r="B428" s="1572" t="s">
        <v>1722</v>
      </c>
      <c r="C428" s="1552" t="s">
        <v>181</v>
      </c>
      <c r="E428" s="1553"/>
    </row>
    <row r="429" spans="1:5" ht="18">
      <c r="A429" s="1547" t="s">
        <v>1363</v>
      </c>
      <c r="B429" s="1572" t="s">
        <v>1723</v>
      </c>
      <c r="C429" s="1552" t="s">
        <v>181</v>
      </c>
      <c r="E429" s="1553"/>
    </row>
    <row r="430" spans="1:5" ht="18">
      <c r="A430" s="1547" t="s">
        <v>1364</v>
      </c>
      <c r="B430" s="1572" t="s">
        <v>1724</v>
      </c>
      <c r="C430" s="1552" t="s">
        <v>181</v>
      </c>
      <c r="E430" s="1553"/>
    </row>
    <row r="431" spans="1:5" ht="18">
      <c r="A431" s="1547" t="s">
        <v>1365</v>
      </c>
      <c r="B431" s="1572" t="s">
        <v>1725</v>
      </c>
      <c r="C431" s="1552" t="s">
        <v>181</v>
      </c>
      <c r="E431" s="1553"/>
    </row>
    <row r="432" spans="1:5" ht="18">
      <c r="A432" s="1547" t="s">
        <v>1366</v>
      </c>
      <c r="B432" s="1572" t="s">
        <v>1726</v>
      </c>
      <c r="C432" s="1552" t="s">
        <v>181</v>
      </c>
      <c r="E432" s="1553"/>
    </row>
    <row r="433" spans="1:5" ht="18">
      <c r="A433" s="1547" t="s">
        <v>1367</v>
      </c>
      <c r="B433" s="1570" t="s">
        <v>1727</v>
      </c>
      <c r="C433" s="1552" t="s">
        <v>181</v>
      </c>
      <c r="E433" s="1553"/>
    </row>
    <row r="434" spans="1:5" ht="18">
      <c r="A434" s="1547" t="s">
        <v>1368</v>
      </c>
      <c r="B434" s="1570" t="s">
        <v>1728</v>
      </c>
      <c r="C434" s="1552" t="s">
        <v>181</v>
      </c>
      <c r="E434" s="1553"/>
    </row>
    <row r="435" spans="1:5" ht="18">
      <c r="A435" s="1547" t="s">
        <v>1369</v>
      </c>
      <c r="B435" s="1570" t="s">
        <v>1729</v>
      </c>
      <c r="C435" s="1552" t="s">
        <v>181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181</v>
      </c>
      <c r="E436" s="1553"/>
    </row>
    <row r="437" spans="1:5" ht="18">
      <c r="A437" s="1547" t="s">
        <v>1371</v>
      </c>
      <c r="B437" s="1569" t="s">
        <v>1731</v>
      </c>
      <c r="C437" s="1552" t="s">
        <v>181</v>
      </c>
      <c r="E437" s="1553"/>
    </row>
    <row r="438" spans="1:5" ht="18">
      <c r="A438" s="1547" t="s">
        <v>1372</v>
      </c>
      <c r="B438" s="1571" t="s">
        <v>1732</v>
      </c>
      <c r="C438" s="1552" t="s">
        <v>181</v>
      </c>
      <c r="E438" s="1553"/>
    </row>
    <row r="439" spans="1:5" ht="18">
      <c r="A439" s="1547" t="s">
        <v>1373</v>
      </c>
      <c r="B439" s="1570" t="s">
        <v>1733</v>
      </c>
      <c r="C439" s="1552" t="s">
        <v>181</v>
      </c>
      <c r="E439" s="1553"/>
    </row>
    <row r="440" spans="1:5" ht="18">
      <c r="A440" s="1547" t="s">
        <v>1374</v>
      </c>
      <c r="B440" s="1570" t="s">
        <v>1734</v>
      </c>
      <c r="C440" s="1552" t="s">
        <v>181</v>
      </c>
      <c r="E440" s="1553"/>
    </row>
    <row r="441" spans="1:5" ht="18">
      <c r="A441" s="1547" t="s">
        <v>1375</v>
      </c>
      <c r="B441" s="1570" t="s">
        <v>1735</v>
      </c>
      <c r="C441" s="1552" t="s">
        <v>181</v>
      </c>
      <c r="E441" s="1553"/>
    </row>
    <row r="442" spans="1:5" ht="18">
      <c r="A442" s="1547" t="s">
        <v>1376</v>
      </c>
      <c r="B442" s="1570" t="s">
        <v>1736</v>
      </c>
      <c r="C442" s="1552" t="s">
        <v>181</v>
      </c>
      <c r="E442" s="1553"/>
    </row>
    <row r="443" spans="1:5" ht="18">
      <c r="A443" s="1547" t="s">
        <v>1377</v>
      </c>
      <c r="B443" s="1570" t="s">
        <v>1737</v>
      </c>
      <c r="C443" s="1552" t="s">
        <v>181</v>
      </c>
      <c r="E443" s="1553"/>
    </row>
    <row r="444" spans="1:5" ht="18">
      <c r="A444" s="1547" t="s">
        <v>1378</v>
      </c>
      <c r="B444" s="1570" t="s">
        <v>1738</v>
      </c>
      <c r="C444" s="1552" t="s">
        <v>181</v>
      </c>
      <c r="E444" s="1553"/>
    </row>
    <row r="445" spans="1:5" ht="18">
      <c r="A445" s="1547" t="s">
        <v>1379</v>
      </c>
      <c r="B445" s="1570" t="s">
        <v>1739</v>
      </c>
      <c r="C445" s="1552" t="s">
        <v>181</v>
      </c>
      <c r="E445" s="1553"/>
    </row>
    <row r="446" spans="1:5" ht="18">
      <c r="A446" s="1547" t="s">
        <v>1380</v>
      </c>
      <c r="B446" s="1570" t="s">
        <v>1740</v>
      </c>
      <c r="C446" s="1552" t="s">
        <v>181</v>
      </c>
      <c r="E446" s="1553"/>
    </row>
    <row r="447" spans="1:5" ht="18">
      <c r="A447" s="1547" t="s">
        <v>1381</v>
      </c>
      <c r="B447" s="1570" t="s">
        <v>1741</v>
      </c>
      <c r="C447" s="1552" t="s">
        <v>181</v>
      </c>
      <c r="E447" s="1553"/>
    </row>
    <row r="448" spans="1:5" ht="18">
      <c r="A448" s="1547" t="s">
        <v>1382</v>
      </c>
      <c r="B448" s="1570" t="s">
        <v>1742</v>
      </c>
      <c r="C448" s="1552" t="s">
        <v>181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181</v>
      </c>
      <c r="E449" s="1553"/>
    </row>
    <row r="450" spans="1:5" ht="18">
      <c r="A450" s="1547" t="s">
        <v>1384</v>
      </c>
      <c r="B450" s="1569" t="s">
        <v>1744</v>
      </c>
      <c r="C450" s="1552" t="s">
        <v>181</v>
      </c>
      <c r="E450" s="1553"/>
    </row>
    <row r="451" spans="1:5" ht="18">
      <c r="A451" s="1547" t="s">
        <v>1385</v>
      </c>
      <c r="B451" s="1570" t="s">
        <v>1745</v>
      </c>
      <c r="C451" s="1552" t="s">
        <v>181</v>
      </c>
      <c r="E451" s="1553"/>
    </row>
    <row r="452" spans="1:5" ht="18">
      <c r="A452" s="1547" t="s">
        <v>1386</v>
      </c>
      <c r="B452" s="1570" t="s">
        <v>1746</v>
      </c>
      <c r="C452" s="1552" t="s">
        <v>181</v>
      </c>
      <c r="E452" s="1553"/>
    </row>
    <row r="453" spans="1:5" ht="18">
      <c r="A453" s="1547" t="s">
        <v>1387</v>
      </c>
      <c r="B453" s="1570" t="s">
        <v>1747</v>
      </c>
      <c r="C453" s="1552" t="s">
        <v>181</v>
      </c>
      <c r="E453" s="1553"/>
    </row>
    <row r="454" spans="1:5" ht="18">
      <c r="A454" s="1547" t="s">
        <v>1388</v>
      </c>
      <c r="B454" s="1571" t="s">
        <v>1748</v>
      </c>
      <c r="C454" s="1552" t="s">
        <v>181</v>
      </c>
      <c r="E454" s="1553"/>
    </row>
    <row r="455" spans="1:5" ht="18">
      <c r="A455" s="1547" t="s">
        <v>1389</v>
      </c>
      <c r="B455" s="1570" t="s">
        <v>1749</v>
      </c>
      <c r="C455" s="1552" t="s">
        <v>181</v>
      </c>
      <c r="E455" s="1553"/>
    </row>
    <row r="456" spans="1:5" ht="18">
      <c r="A456" s="1547" t="s">
        <v>1390</v>
      </c>
      <c r="B456" s="1570" t="s">
        <v>1750</v>
      </c>
      <c r="C456" s="1552" t="s">
        <v>181</v>
      </c>
      <c r="E456" s="1553"/>
    </row>
    <row r="457" spans="1:5" ht="18">
      <c r="A457" s="1547" t="s">
        <v>1391</v>
      </c>
      <c r="B457" s="1570" t="s">
        <v>1751</v>
      </c>
      <c r="C457" s="1552" t="s">
        <v>181</v>
      </c>
      <c r="E457" s="1553"/>
    </row>
    <row r="458" spans="1:5" ht="18">
      <c r="A458" s="1547" t="s">
        <v>1392</v>
      </c>
      <c r="B458" s="1570" t="s">
        <v>1752</v>
      </c>
      <c r="C458" s="1552" t="s">
        <v>181</v>
      </c>
      <c r="E458" s="1553"/>
    </row>
    <row r="459" spans="1:5" ht="18">
      <c r="A459" s="1547" t="s">
        <v>1393</v>
      </c>
      <c r="B459" s="1570" t="s">
        <v>1753</v>
      </c>
      <c r="C459" s="1552" t="s">
        <v>181</v>
      </c>
      <c r="E459" s="1553"/>
    </row>
    <row r="460" spans="1:5" ht="18">
      <c r="A460" s="1547" t="s">
        <v>1394</v>
      </c>
      <c r="B460" s="1570" t="s">
        <v>1754</v>
      </c>
      <c r="C460" s="1552" t="s">
        <v>181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181</v>
      </c>
      <c r="E461" s="1553"/>
    </row>
    <row r="462" spans="1:5" ht="18">
      <c r="A462" s="1547" t="s">
        <v>1396</v>
      </c>
      <c r="B462" s="1574" t="s">
        <v>1756</v>
      </c>
      <c r="C462" s="1552" t="s">
        <v>181</v>
      </c>
      <c r="E462" s="1553"/>
    </row>
    <row r="463" spans="1:5" ht="18">
      <c r="A463" s="1547" t="s">
        <v>1397</v>
      </c>
      <c r="B463" s="1570" t="s">
        <v>1757</v>
      </c>
      <c r="C463" s="1552" t="s">
        <v>181</v>
      </c>
      <c r="E463" s="1553"/>
    </row>
    <row r="464" spans="1:5" ht="18">
      <c r="A464" s="1547" t="s">
        <v>1398</v>
      </c>
      <c r="B464" s="1570" t="s">
        <v>1758</v>
      </c>
      <c r="C464" s="1552" t="s">
        <v>181</v>
      </c>
      <c r="E464" s="1553"/>
    </row>
    <row r="465" spans="1:5" ht="18">
      <c r="A465" s="1547" t="s">
        <v>1399</v>
      </c>
      <c r="B465" s="1570" t="s">
        <v>1759</v>
      </c>
      <c r="C465" s="1552" t="s">
        <v>181</v>
      </c>
      <c r="E465" s="1553"/>
    </row>
    <row r="466" spans="1:5" ht="18">
      <c r="A466" s="1547" t="s">
        <v>1400</v>
      </c>
      <c r="B466" s="1570" t="s">
        <v>1760</v>
      </c>
      <c r="C466" s="1552" t="s">
        <v>181</v>
      </c>
      <c r="E466" s="1553"/>
    </row>
    <row r="467" spans="1:5" ht="18">
      <c r="A467" s="1547" t="s">
        <v>1401</v>
      </c>
      <c r="B467" s="1570" t="s">
        <v>1761</v>
      </c>
      <c r="C467" s="1552" t="s">
        <v>181</v>
      </c>
      <c r="E467" s="1553"/>
    </row>
    <row r="468" spans="1:5" ht="18">
      <c r="A468" s="1547" t="s">
        <v>1402</v>
      </c>
      <c r="B468" s="1570" t="s">
        <v>1762</v>
      </c>
      <c r="C468" s="1552" t="s">
        <v>181</v>
      </c>
      <c r="E468" s="1553"/>
    </row>
    <row r="469" spans="1:5" ht="18">
      <c r="A469" s="1547" t="s">
        <v>1403</v>
      </c>
      <c r="B469" s="1570" t="s">
        <v>1763</v>
      </c>
      <c r="C469" s="1552" t="s">
        <v>181</v>
      </c>
      <c r="E469" s="1553"/>
    </row>
    <row r="470" spans="1:5" ht="18">
      <c r="A470" s="1547" t="s">
        <v>1404</v>
      </c>
      <c r="B470" s="1570" t="s">
        <v>1764</v>
      </c>
      <c r="C470" s="1552" t="s">
        <v>181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181</v>
      </c>
      <c r="E471" s="1553"/>
    </row>
    <row r="472" spans="1:5" ht="18">
      <c r="A472" s="1547" t="s">
        <v>1406</v>
      </c>
      <c r="B472" s="1569" t="s">
        <v>1766</v>
      </c>
      <c r="C472" s="1552" t="s">
        <v>181</v>
      </c>
      <c r="E472" s="1553"/>
    </row>
    <row r="473" spans="1:5" ht="18">
      <c r="A473" s="1547" t="s">
        <v>1407</v>
      </c>
      <c r="B473" s="1570" t="s">
        <v>1767</v>
      </c>
      <c r="C473" s="1552" t="s">
        <v>181</v>
      </c>
      <c r="E473" s="1553"/>
    </row>
    <row r="474" spans="1:5" ht="18">
      <c r="A474" s="1547" t="s">
        <v>1408</v>
      </c>
      <c r="B474" s="1570" t="s">
        <v>1768</v>
      </c>
      <c r="C474" s="1552" t="s">
        <v>181</v>
      </c>
      <c r="E474" s="1553"/>
    </row>
    <row r="475" spans="1:5" ht="18">
      <c r="A475" s="1547" t="s">
        <v>1409</v>
      </c>
      <c r="B475" s="1571" t="s">
        <v>1769</v>
      </c>
      <c r="C475" s="1552" t="s">
        <v>181</v>
      </c>
      <c r="E475" s="1553"/>
    </row>
    <row r="476" spans="1:5" ht="18">
      <c r="A476" s="1547" t="s">
        <v>1410</v>
      </c>
      <c r="B476" s="1570" t="s">
        <v>1770</v>
      </c>
      <c r="C476" s="1552" t="s">
        <v>181</v>
      </c>
      <c r="E476" s="1553"/>
    </row>
    <row r="477" spans="1:5" ht="18">
      <c r="A477" s="1547" t="s">
        <v>1411</v>
      </c>
      <c r="B477" s="1570" t="s">
        <v>1771</v>
      </c>
      <c r="C477" s="1552" t="s">
        <v>181</v>
      </c>
      <c r="E477" s="1553"/>
    </row>
    <row r="478" spans="1:5" ht="18">
      <c r="A478" s="1547" t="s">
        <v>1412</v>
      </c>
      <c r="B478" s="1570" t="s">
        <v>1772</v>
      </c>
      <c r="C478" s="1552" t="s">
        <v>181</v>
      </c>
      <c r="E478" s="1553"/>
    </row>
    <row r="479" spans="1:5" ht="18">
      <c r="A479" s="1547" t="s">
        <v>1413</v>
      </c>
      <c r="B479" s="1570" t="s">
        <v>1773</v>
      </c>
      <c r="C479" s="1552" t="s">
        <v>181</v>
      </c>
      <c r="E479" s="1553"/>
    </row>
    <row r="480" spans="1:5" ht="18">
      <c r="A480" s="1547" t="s">
        <v>1414</v>
      </c>
      <c r="B480" s="1570" t="s">
        <v>1774</v>
      </c>
      <c r="C480" s="1552" t="s">
        <v>181</v>
      </c>
      <c r="E480" s="1553"/>
    </row>
    <row r="481" spans="1:5" ht="18">
      <c r="A481" s="1547" t="s">
        <v>1415</v>
      </c>
      <c r="B481" s="1570" t="s">
        <v>1775</v>
      </c>
      <c r="C481" s="1552" t="s">
        <v>181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181</v>
      </c>
      <c r="E482" s="1553"/>
    </row>
    <row r="483" spans="1:5" ht="18">
      <c r="A483" s="1547" t="s">
        <v>1417</v>
      </c>
      <c r="B483" s="1569" t="s">
        <v>1777</v>
      </c>
      <c r="C483" s="1552" t="s">
        <v>181</v>
      </c>
      <c r="E483" s="1553"/>
    </row>
    <row r="484" spans="1:5" ht="18">
      <c r="A484" s="1547" t="s">
        <v>1418</v>
      </c>
      <c r="B484" s="1570" t="s">
        <v>1778</v>
      </c>
      <c r="C484" s="1552" t="s">
        <v>181</v>
      </c>
      <c r="E484" s="1553"/>
    </row>
    <row r="485" spans="1:5" ht="18">
      <c r="A485" s="1547" t="s">
        <v>1419</v>
      </c>
      <c r="B485" s="1571" t="s">
        <v>1779</v>
      </c>
      <c r="C485" s="1552" t="s">
        <v>181</v>
      </c>
      <c r="E485" s="1553"/>
    </row>
    <row r="486" spans="1:5" ht="18">
      <c r="A486" s="1547" t="s">
        <v>1420</v>
      </c>
      <c r="B486" s="1570" t="s">
        <v>1780</v>
      </c>
      <c r="C486" s="1552" t="s">
        <v>181</v>
      </c>
      <c r="E486" s="1553"/>
    </row>
    <row r="487" spans="1:5" ht="18">
      <c r="A487" s="1547" t="s">
        <v>1421</v>
      </c>
      <c r="B487" s="1570" t="s">
        <v>1781</v>
      </c>
      <c r="C487" s="1552" t="s">
        <v>181</v>
      </c>
      <c r="E487" s="1553"/>
    </row>
    <row r="488" spans="1:5" ht="18">
      <c r="A488" s="1547" t="s">
        <v>1422</v>
      </c>
      <c r="B488" s="1570" t="s">
        <v>1782</v>
      </c>
      <c r="C488" s="1552" t="s">
        <v>181</v>
      </c>
      <c r="E488" s="1553"/>
    </row>
    <row r="489" spans="1:5" ht="18">
      <c r="A489" s="1547" t="s">
        <v>1423</v>
      </c>
      <c r="B489" s="1570" t="s">
        <v>1783</v>
      </c>
      <c r="C489" s="1552" t="s">
        <v>181</v>
      </c>
      <c r="E489" s="1553"/>
    </row>
    <row r="490" spans="1:5" ht="18">
      <c r="A490" s="1547" t="s">
        <v>1424</v>
      </c>
      <c r="B490" s="1570" t="s">
        <v>1784</v>
      </c>
      <c r="C490" s="1552" t="s">
        <v>181</v>
      </c>
      <c r="E490" s="1553"/>
    </row>
    <row r="491" spans="1:5" ht="18">
      <c r="A491" s="1547" t="s">
        <v>1425</v>
      </c>
      <c r="B491" s="1570" t="s">
        <v>1785</v>
      </c>
      <c r="C491" s="1552" t="s">
        <v>181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181</v>
      </c>
      <c r="E492" s="1553"/>
    </row>
    <row r="493" spans="1:5" ht="18">
      <c r="A493" s="1547" t="s">
        <v>1427</v>
      </c>
      <c r="B493" s="1574" t="s">
        <v>1787</v>
      </c>
      <c r="C493" s="1552" t="s">
        <v>181</v>
      </c>
      <c r="E493" s="1553"/>
    </row>
    <row r="494" spans="1:5" ht="18">
      <c r="A494" s="1547" t="s">
        <v>1428</v>
      </c>
      <c r="B494" s="1570" t="s">
        <v>1788</v>
      </c>
      <c r="C494" s="1552" t="s">
        <v>181</v>
      </c>
      <c r="E494" s="1553"/>
    </row>
    <row r="495" spans="1:5" ht="18">
      <c r="A495" s="1547" t="s">
        <v>1429</v>
      </c>
      <c r="B495" s="1570" t="s">
        <v>1789</v>
      </c>
      <c r="C495" s="1552" t="s">
        <v>181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181</v>
      </c>
      <c r="E496" s="1553"/>
    </row>
    <row r="497" spans="1:5" ht="18">
      <c r="A497" s="1547" t="s">
        <v>1431</v>
      </c>
      <c r="B497" s="1569" t="s">
        <v>1791</v>
      </c>
      <c r="C497" s="1552" t="s">
        <v>181</v>
      </c>
      <c r="E497" s="1553"/>
    </row>
    <row r="498" spans="1:5" ht="18">
      <c r="A498" s="1547" t="s">
        <v>1432</v>
      </c>
      <c r="B498" s="1570" t="s">
        <v>1792</v>
      </c>
      <c r="C498" s="1552" t="s">
        <v>181</v>
      </c>
      <c r="E498" s="1553"/>
    </row>
    <row r="499" spans="1:5" ht="18">
      <c r="A499" s="1547" t="s">
        <v>1433</v>
      </c>
      <c r="B499" s="1571" t="s">
        <v>1793</v>
      </c>
      <c r="C499" s="1552" t="s">
        <v>181</v>
      </c>
      <c r="E499" s="1553"/>
    </row>
    <row r="500" spans="1:5" ht="18">
      <c r="A500" s="1547" t="s">
        <v>1434</v>
      </c>
      <c r="B500" s="1570" t="s">
        <v>1794</v>
      </c>
      <c r="C500" s="1552" t="s">
        <v>181</v>
      </c>
      <c r="E500" s="1553"/>
    </row>
    <row r="501" spans="1:5" ht="18">
      <c r="A501" s="1547" t="s">
        <v>1435</v>
      </c>
      <c r="B501" s="1570" t="s">
        <v>1795</v>
      </c>
      <c r="C501" s="1552" t="s">
        <v>181</v>
      </c>
      <c r="E501" s="1553"/>
    </row>
    <row r="502" spans="1:5" ht="18">
      <c r="A502" s="1547" t="s">
        <v>1436</v>
      </c>
      <c r="B502" s="1570" t="s">
        <v>1796</v>
      </c>
      <c r="C502" s="1552" t="s">
        <v>181</v>
      </c>
      <c r="E502" s="1553"/>
    </row>
    <row r="503" spans="1:5" ht="18">
      <c r="A503" s="1547" t="s">
        <v>1437</v>
      </c>
      <c r="B503" s="1570" t="s">
        <v>1797</v>
      </c>
      <c r="C503" s="1552" t="s">
        <v>181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181</v>
      </c>
      <c r="E504" s="1553"/>
    </row>
    <row r="505" spans="1:5" ht="18">
      <c r="A505" s="1547" t="s">
        <v>1439</v>
      </c>
      <c r="B505" s="1569" t="s">
        <v>1799</v>
      </c>
      <c r="C505" s="1552" t="s">
        <v>181</v>
      </c>
      <c r="E505" s="1553"/>
    </row>
    <row r="506" spans="1:5" ht="18">
      <c r="A506" s="1547" t="s">
        <v>1440</v>
      </c>
      <c r="B506" s="1570" t="s">
        <v>1800</v>
      </c>
      <c r="C506" s="1552" t="s">
        <v>181</v>
      </c>
      <c r="E506" s="1553"/>
    </row>
    <row r="507" spans="1:5" ht="18">
      <c r="A507" s="1547" t="s">
        <v>1441</v>
      </c>
      <c r="B507" s="1570" t="s">
        <v>1801</v>
      </c>
      <c r="C507" s="1552" t="s">
        <v>181</v>
      </c>
      <c r="E507" s="1553"/>
    </row>
    <row r="508" spans="1:5" ht="18">
      <c r="A508" s="1547" t="s">
        <v>1442</v>
      </c>
      <c r="B508" s="1570" t="s">
        <v>1802</v>
      </c>
      <c r="C508" s="1552" t="s">
        <v>181</v>
      </c>
      <c r="E508" s="1553"/>
    </row>
    <row r="509" spans="1:5" ht="18">
      <c r="A509" s="1547" t="s">
        <v>1443</v>
      </c>
      <c r="B509" s="1571" t="s">
        <v>1803</v>
      </c>
      <c r="C509" s="1552" t="s">
        <v>181</v>
      </c>
      <c r="E509" s="1553"/>
    </row>
    <row r="510" spans="1:5" ht="18">
      <c r="A510" s="1547" t="s">
        <v>1444</v>
      </c>
      <c r="B510" s="1570" t="s">
        <v>1804</v>
      </c>
      <c r="C510" s="1552" t="s">
        <v>181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181</v>
      </c>
      <c r="E511" s="1553"/>
    </row>
    <row r="512" spans="1:5" ht="18">
      <c r="A512" s="1547" t="s">
        <v>1446</v>
      </c>
      <c r="B512" s="1569" t="s">
        <v>1806</v>
      </c>
      <c r="C512" s="1552" t="s">
        <v>181</v>
      </c>
      <c r="E512" s="1553"/>
    </row>
    <row r="513" spans="1:5" ht="18">
      <c r="A513" s="1547" t="s">
        <v>1447</v>
      </c>
      <c r="B513" s="1570" t="s">
        <v>1807</v>
      </c>
      <c r="C513" s="1552" t="s">
        <v>181</v>
      </c>
      <c r="E513" s="1553"/>
    </row>
    <row r="514" spans="1:5" ht="18">
      <c r="A514" s="1547" t="s">
        <v>1448</v>
      </c>
      <c r="B514" s="1570" t="s">
        <v>1808</v>
      </c>
      <c r="C514" s="1552" t="s">
        <v>181</v>
      </c>
      <c r="E514" s="1553"/>
    </row>
    <row r="515" spans="1:5" ht="18">
      <c r="A515" s="1547" t="s">
        <v>1449</v>
      </c>
      <c r="B515" s="1570" t="s">
        <v>1809</v>
      </c>
      <c r="C515" s="1552" t="s">
        <v>181</v>
      </c>
      <c r="E515" s="1553"/>
    </row>
    <row r="516" spans="1:5" ht="18">
      <c r="A516" s="1547" t="s">
        <v>1450</v>
      </c>
      <c r="B516" s="1571" t="s">
        <v>1810</v>
      </c>
      <c r="C516" s="1552" t="s">
        <v>181</v>
      </c>
      <c r="E516" s="1553"/>
    </row>
    <row r="517" spans="1:5" ht="18">
      <c r="A517" s="1547" t="s">
        <v>1451</v>
      </c>
      <c r="B517" s="1570" t="s">
        <v>1811</v>
      </c>
      <c r="C517" s="1552" t="s">
        <v>181</v>
      </c>
      <c r="E517" s="1553"/>
    </row>
    <row r="518" spans="1:5" ht="18">
      <c r="A518" s="1547" t="s">
        <v>1452</v>
      </c>
      <c r="B518" s="1570" t="s">
        <v>1812</v>
      </c>
      <c r="C518" s="1552" t="s">
        <v>181</v>
      </c>
      <c r="E518" s="1553"/>
    </row>
    <row r="519" spans="1:5" ht="18">
      <c r="A519" s="1547" t="s">
        <v>1453</v>
      </c>
      <c r="B519" s="1570" t="s">
        <v>1813</v>
      </c>
      <c r="C519" s="1552" t="s">
        <v>181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181</v>
      </c>
      <c r="E520" s="1553"/>
    </row>
    <row r="521" spans="1:5" ht="18">
      <c r="A521" s="1547" t="s">
        <v>1455</v>
      </c>
      <c r="B521" s="1569" t="s">
        <v>1815</v>
      </c>
      <c r="C521" s="1552" t="s">
        <v>181</v>
      </c>
      <c r="E521" s="1553"/>
    </row>
    <row r="522" spans="1:5" ht="18">
      <c r="A522" s="1547" t="s">
        <v>1456</v>
      </c>
      <c r="B522" s="1570" t="s">
        <v>1816</v>
      </c>
      <c r="C522" s="1552" t="s">
        <v>181</v>
      </c>
      <c r="E522" s="1553"/>
    </row>
    <row r="523" spans="1:5" ht="18">
      <c r="A523" s="1547" t="s">
        <v>1457</v>
      </c>
      <c r="B523" s="1571" t="s">
        <v>1817</v>
      </c>
      <c r="C523" s="1552" t="s">
        <v>181</v>
      </c>
      <c r="E523" s="1553"/>
    </row>
    <row r="524" spans="1:5" ht="18">
      <c r="A524" s="1547" t="s">
        <v>1458</v>
      </c>
      <c r="B524" s="1570" t="s">
        <v>1818</v>
      </c>
      <c r="C524" s="1552" t="s">
        <v>181</v>
      </c>
      <c r="E524" s="1553"/>
    </row>
    <row r="525" spans="1:5" ht="18">
      <c r="A525" s="1547" t="s">
        <v>1459</v>
      </c>
      <c r="B525" s="1570" t="s">
        <v>1819</v>
      </c>
      <c r="C525" s="1552" t="s">
        <v>181</v>
      </c>
      <c r="E525" s="1553"/>
    </row>
    <row r="526" spans="1:5" ht="18">
      <c r="A526" s="1547" t="s">
        <v>1460</v>
      </c>
      <c r="B526" s="1570" t="s">
        <v>1820</v>
      </c>
      <c r="C526" s="1552" t="s">
        <v>181</v>
      </c>
      <c r="E526" s="1553"/>
    </row>
    <row r="527" spans="1:5" ht="18">
      <c r="A527" s="1547" t="s">
        <v>1461</v>
      </c>
      <c r="B527" s="1570" t="s">
        <v>1821</v>
      </c>
      <c r="C527" s="1552" t="s">
        <v>181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181</v>
      </c>
      <c r="E528" s="1553"/>
    </row>
    <row r="529" spans="1:5" ht="18">
      <c r="A529" s="1547" t="s">
        <v>1463</v>
      </c>
      <c r="B529" s="1569" t="s">
        <v>1823</v>
      </c>
      <c r="C529" s="1552" t="s">
        <v>181</v>
      </c>
      <c r="E529" s="1553"/>
    </row>
    <row r="530" spans="1:5" ht="18">
      <c r="A530" s="1547" t="s">
        <v>1464</v>
      </c>
      <c r="B530" s="1570" t="s">
        <v>1824</v>
      </c>
      <c r="C530" s="1552" t="s">
        <v>181</v>
      </c>
      <c r="E530" s="1553"/>
    </row>
    <row r="531" spans="1:5" ht="18">
      <c r="A531" s="1547" t="s">
        <v>1465</v>
      </c>
      <c r="B531" s="1570" t="s">
        <v>1825</v>
      </c>
      <c r="C531" s="1552" t="s">
        <v>181</v>
      </c>
      <c r="E531" s="1553"/>
    </row>
    <row r="532" spans="1:5" ht="18">
      <c r="A532" s="1547" t="s">
        <v>1466</v>
      </c>
      <c r="B532" s="1570" t="s">
        <v>1826</v>
      </c>
      <c r="C532" s="1552" t="s">
        <v>181</v>
      </c>
      <c r="E532" s="1553"/>
    </row>
    <row r="533" spans="1:5" ht="18">
      <c r="A533" s="1547" t="s">
        <v>1467</v>
      </c>
      <c r="B533" s="1570" t="s">
        <v>1827</v>
      </c>
      <c r="C533" s="1552" t="s">
        <v>181</v>
      </c>
      <c r="E533" s="1553"/>
    </row>
    <row r="534" spans="1:5" ht="18">
      <c r="A534" s="1547" t="s">
        <v>1468</v>
      </c>
      <c r="B534" s="1570" t="s">
        <v>1828</v>
      </c>
      <c r="C534" s="1552" t="s">
        <v>181</v>
      </c>
      <c r="E534" s="1553"/>
    </row>
    <row r="535" spans="1:5" ht="18">
      <c r="A535" s="1547" t="s">
        <v>1469</v>
      </c>
      <c r="B535" s="1570" t="s">
        <v>1829</v>
      </c>
      <c r="C535" s="1552" t="s">
        <v>181</v>
      </c>
      <c r="E535" s="1553"/>
    </row>
    <row r="536" spans="1:5" ht="18">
      <c r="A536" s="1547" t="s">
        <v>1470</v>
      </c>
      <c r="B536" s="1570" t="s">
        <v>1830</v>
      </c>
      <c r="C536" s="1552" t="s">
        <v>181</v>
      </c>
      <c r="E536" s="1553"/>
    </row>
    <row r="537" spans="1:5" ht="18">
      <c r="A537" s="1547" t="s">
        <v>1471</v>
      </c>
      <c r="B537" s="1571" t="s">
        <v>1831</v>
      </c>
      <c r="C537" s="1552" t="s">
        <v>181</v>
      </c>
      <c r="E537" s="1553"/>
    </row>
    <row r="538" spans="1:5" ht="18">
      <c r="A538" s="1547" t="s">
        <v>1472</v>
      </c>
      <c r="B538" s="1570" t="s">
        <v>1832</v>
      </c>
      <c r="C538" s="1552" t="s">
        <v>181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181</v>
      </c>
      <c r="E539" s="1553"/>
    </row>
    <row r="540" spans="1:5" ht="18">
      <c r="A540" s="1547" t="s">
        <v>1474</v>
      </c>
      <c r="B540" s="1569" t="s">
        <v>1834</v>
      </c>
      <c r="C540" s="1552" t="s">
        <v>181</v>
      </c>
      <c r="E540" s="1553"/>
    </row>
    <row r="541" spans="1:5" ht="18">
      <c r="A541" s="1547" t="s">
        <v>1475</v>
      </c>
      <c r="B541" s="1570" t="s">
        <v>1835</v>
      </c>
      <c r="C541" s="1552" t="s">
        <v>181</v>
      </c>
      <c r="E541" s="1553"/>
    </row>
    <row r="542" spans="1:5" ht="18">
      <c r="A542" s="1547" t="s">
        <v>1476</v>
      </c>
      <c r="B542" s="1570" t="s">
        <v>1836</v>
      </c>
      <c r="C542" s="1552" t="s">
        <v>181</v>
      </c>
      <c r="E542" s="1553"/>
    </row>
    <row r="543" spans="1:5" ht="18">
      <c r="A543" s="1547" t="s">
        <v>1477</v>
      </c>
      <c r="B543" s="1570" t="s">
        <v>1837</v>
      </c>
      <c r="C543" s="1552" t="s">
        <v>181</v>
      </c>
      <c r="E543" s="1553"/>
    </row>
    <row r="544" spans="1:5" ht="18">
      <c r="A544" s="1547" t="s">
        <v>1478</v>
      </c>
      <c r="B544" s="1570" t="s">
        <v>1838</v>
      </c>
      <c r="C544" s="1552" t="s">
        <v>181</v>
      </c>
      <c r="E544" s="1553"/>
    </row>
    <row r="545" spans="1:5" ht="18">
      <c r="A545" s="1547" t="s">
        <v>1479</v>
      </c>
      <c r="B545" s="1571" t="s">
        <v>1839</v>
      </c>
      <c r="C545" s="1552" t="s">
        <v>181</v>
      </c>
      <c r="E545" s="1553"/>
    </row>
    <row r="546" spans="1:5" ht="18">
      <c r="A546" s="1547" t="s">
        <v>1480</v>
      </c>
      <c r="B546" s="1570" t="s">
        <v>1840</v>
      </c>
      <c r="C546" s="1552" t="s">
        <v>181</v>
      </c>
      <c r="E546" s="1553"/>
    </row>
    <row r="547" spans="1:5" ht="18">
      <c r="A547" s="1547" t="s">
        <v>1481</v>
      </c>
      <c r="B547" s="1570" t="s">
        <v>1841</v>
      </c>
      <c r="C547" s="1552" t="s">
        <v>181</v>
      </c>
      <c r="E547" s="1553"/>
    </row>
    <row r="548" spans="1:5" ht="18">
      <c r="A548" s="1547" t="s">
        <v>1482</v>
      </c>
      <c r="B548" s="1570" t="s">
        <v>1842</v>
      </c>
      <c r="C548" s="1552" t="s">
        <v>181</v>
      </c>
      <c r="E548" s="1553"/>
    </row>
    <row r="549" spans="1:5" ht="18">
      <c r="A549" s="1547" t="s">
        <v>1483</v>
      </c>
      <c r="B549" s="1570" t="s">
        <v>1843</v>
      </c>
      <c r="C549" s="1552" t="s">
        <v>181</v>
      </c>
      <c r="E549" s="1553"/>
    </row>
    <row r="550" spans="1:5" ht="18">
      <c r="A550" s="1547" t="s">
        <v>1484</v>
      </c>
      <c r="B550" s="1575" t="s">
        <v>1844</v>
      </c>
      <c r="C550" s="1552" t="s">
        <v>181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181</v>
      </c>
      <c r="E551" s="1553"/>
    </row>
    <row r="552" spans="1:5" ht="18">
      <c r="A552" s="1547" t="s">
        <v>1486</v>
      </c>
      <c r="B552" s="1569" t="s">
        <v>1846</v>
      </c>
      <c r="C552" s="1552" t="s">
        <v>181</v>
      </c>
      <c r="E552" s="1553"/>
    </row>
    <row r="553" spans="1:5" ht="18">
      <c r="A553" s="1547" t="s">
        <v>1487</v>
      </c>
      <c r="B553" s="1570" t="s">
        <v>1847</v>
      </c>
      <c r="C553" s="1552" t="s">
        <v>181</v>
      </c>
      <c r="E553" s="1553"/>
    </row>
    <row r="554" spans="1:5" ht="18">
      <c r="A554" s="1547" t="s">
        <v>1488</v>
      </c>
      <c r="B554" s="1570" t="s">
        <v>1848</v>
      </c>
      <c r="C554" s="1552" t="s">
        <v>181</v>
      </c>
      <c r="E554" s="1553"/>
    </row>
    <row r="555" spans="1:5" ht="18">
      <c r="A555" s="1547" t="s">
        <v>1489</v>
      </c>
      <c r="B555" s="1571" t="s">
        <v>1849</v>
      </c>
      <c r="C555" s="1552" t="s">
        <v>181</v>
      </c>
      <c r="E555" s="1553"/>
    </row>
    <row r="556" spans="1:5" ht="18">
      <c r="A556" s="1547" t="s">
        <v>1490</v>
      </c>
      <c r="B556" s="1570" t="s">
        <v>1850</v>
      </c>
      <c r="C556" s="1552" t="s">
        <v>181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181</v>
      </c>
      <c r="E557" s="1553"/>
    </row>
    <row r="558" spans="1:5" ht="18">
      <c r="A558" s="1547" t="s">
        <v>1492</v>
      </c>
      <c r="B558" s="1576" t="s">
        <v>1852</v>
      </c>
      <c r="C558" s="1552" t="s">
        <v>181</v>
      </c>
      <c r="E558" s="1553"/>
    </row>
    <row r="559" spans="1:5" ht="18">
      <c r="A559" s="1547" t="s">
        <v>1493</v>
      </c>
      <c r="B559" s="1570" t="s">
        <v>1853</v>
      </c>
      <c r="C559" s="1552" t="s">
        <v>181</v>
      </c>
      <c r="E559" s="1553"/>
    </row>
    <row r="560" spans="1:5" ht="18">
      <c r="A560" s="1547" t="s">
        <v>1494</v>
      </c>
      <c r="B560" s="1570" t="s">
        <v>1854</v>
      </c>
      <c r="C560" s="1552" t="s">
        <v>181</v>
      </c>
      <c r="E560" s="1553"/>
    </row>
    <row r="561" spans="1:5" ht="18">
      <c r="A561" s="1547" t="s">
        <v>1495</v>
      </c>
      <c r="B561" s="1570" t="s">
        <v>1855</v>
      </c>
      <c r="C561" s="1552" t="s">
        <v>181</v>
      </c>
      <c r="E561" s="1553"/>
    </row>
    <row r="562" spans="1:5" ht="18">
      <c r="A562" s="1547" t="s">
        <v>1496</v>
      </c>
      <c r="B562" s="1570" t="s">
        <v>1856</v>
      </c>
      <c r="C562" s="1552" t="s">
        <v>181</v>
      </c>
      <c r="E562" s="1553"/>
    </row>
    <row r="563" spans="1:5" ht="18">
      <c r="A563" s="1547" t="s">
        <v>1497</v>
      </c>
      <c r="B563" s="1570" t="s">
        <v>1857</v>
      </c>
      <c r="C563" s="1552" t="s">
        <v>181</v>
      </c>
      <c r="E563" s="1553"/>
    </row>
    <row r="564" spans="1:5" ht="18">
      <c r="A564" s="1547" t="s">
        <v>1498</v>
      </c>
      <c r="B564" s="1570" t="s">
        <v>1858</v>
      </c>
      <c r="C564" s="1552" t="s">
        <v>181</v>
      </c>
      <c r="E564" s="1553"/>
    </row>
    <row r="565" spans="1:5" ht="18">
      <c r="A565" s="1547" t="s">
        <v>1499</v>
      </c>
      <c r="B565" s="1571" t="s">
        <v>1859</v>
      </c>
      <c r="C565" s="1552" t="s">
        <v>181</v>
      </c>
      <c r="E565" s="1553"/>
    </row>
    <row r="566" spans="1:5" ht="18">
      <c r="A566" s="1547" t="s">
        <v>1500</v>
      </c>
      <c r="B566" s="1570" t="s">
        <v>1860</v>
      </c>
      <c r="C566" s="1552" t="s">
        <v>181</v>
      </c>
      <c r="E566" s="1553"/>
    </row>
    <row r="567" spans="1:5" ht="18">
      <c r="A567" s="1547" t="s">
        <v>1501</v>
      </c>
      <c r="B567" s="1570" t="s">
        <v>1861</v>
      </c>
      <c r="C567" s="1552" t="s">
        <v>181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181</v>
      </c>
      <c r="E568" s="1553"/>
    </row>
    <row r="569" spans="1:5" ht="18">
      <c r="A569" s="1547" t="s">
        <v>1503</v>
      </c>
      <c r="B569" s="1576" t="s">
        <v>1863</v>
      </c>
      <c r="C569" s="1552" t="s">
        <v>181</v>
      </c>
      <c r="E569" s="1553"/>
    </row>
    <row r="570" spans="1:5" ht="18">
      <c r="A570" s="1547" t="s">
        <v>1504</v>
      </c>
      <c r="B570" s="1570" t="s">
        <v>1864</v>
      </c>
      <c r="C570" s="1552" t="s">
        <v>181</v>
      </c>
      <c r="E570" s="1553"/>
    </row>
    <row r="571" spans="1:5" ht="18">
      <c r="A571" s="1547" t="s">
        <v>1505</v>
      </c>
      <c r="B571" s="1570" t="s">
        <v>1865</v>
      </c>
      <c r="C571" s="1552" t="s">
        <v>181</v>
      </c>
      <c r="E571" s="1553"/>
    </row>
    <row r="572" spans="1:5" ht="18">
      <c r="A572" s="1547" t="s">
        <v>1506</v>
      </c>
      <c r="B572" s="1570" t="s">
        <v>1866</v>
      </c>
      <c r="C572" s="1552" t="s">
        <v>181</v>
      </c>
      <c r="E572" s="1553"/>
    </row>
    <row r="573" spans="1:5" ht="18">
      <c r="A573" s="1547" t="s">
        <v>1507</v>
      </c>
      <c r="B573" s="1570" t="s">
        <v>1867</v>
      </c>
      <c r="C573" s="1552" t="s">
        <v>181</v>
      </c>
      <c r="E573" s="1553"/>
    </row>
    <row r="574" spans="1:5" ht="18">
      <c r="A574" s="1547" t="s">
        <v>1508</v>
      </c>
      <c r="B574" s="1570" t="s">
        <v>1868</v>
      </c>
      <c r="C574" s="1552" t="s">
        <v>181</v>
      </c>
      <c r="E574" s="1553"/>
    </row>
    <row r="575" spans="1:5" ht="18">
      <c r="A575" s="1547" t="s">
        <v>1509</v>
      </c>
      <c r="B575" s="1570" t="s">
        <v>1869</v>
      </c>
      <c r="C575" s="1552" t="s">
        <v>181</v>
      </c>
      <c r="E575" s="1553"/>
    </row>
    <row r="576" spans="1:5" ht="18">
      <c r="A576" s="1547" t="s">
        <v>1510</v>
      </c>
      <c r="B576" s="1570" t="s">
        <v>1870</v>
      </c>
      <c r="C576" s="1552" t="s">
        <v>181</v>
      </c>
      <c r="E576" s="1553"/>
    </row>
    <row r="577" spans="1:5" ht="18">
      <c r="A577" s="1547" t="s">
        <v>1511</v>
      </c>
      <c r="B577" s="1571" t="s">
        <v>1871</v>
      </c>
      <c r="C577" s="1552" t="s">
        <v>181</v>
      </c>
      <c r="E577" s="1553"/>
    </row>
    <row r="578" spans="1:5" ht="18">
      <c r="A578" s="1547" t="s">
        <v>1512</v>
      </c>
      <c r="B578" s="1570" t="s">
        <v>1872</v>
      </c>
      <c r="C578" s="1552" t="s">
        <v>181</v>
      </c>
      <c r="E578" s="1553"/>
    </row>
    <row r="579" spans="1:5" ht="18">
      <c r="A579" s="1547" t="s">
        <v>1513</v>
      </c>
      <c r="B579" s="1570" t="s">
        <v>1873</v>
      </c>
      <c r="C579" s="1552" t="s">
        <v>181</v>
      </c>
      <c r="E579" s="1553"/>
    </row>
    <row r="580" spans="1:5" ht="18">
      <c r="A580" s="1547" t="s">
        <v>1514</v>
      </c>
      <c r="B580" s="1570" t="s">
        <v>1874</v>
      </c>
      <c r="C580" s="1552" t="s">
        <v>181</v>
      </c>
      <c r="E580" s="1553"/>
    </row>
    <row r="581" spans="1:5" ht="18">
      <c r="A581" s="1547" t="s">
        <v>1515</v>
      </c>
      <c r="B581" s="1570" t="s">
        <v>1875</v>
      </c>
      <c r="C581" s="1552" t="s">
        <v>181</v>
      </c>
      <c r="E581" s="1553"/>
    </row>
    <row r="582" spans="1:5" ht="18">
      <c r="A582" s="1547" t="s">
        <v>1516</v>
      </c>
      <c r="B582" s="1570" t="s">
        <v>1876</v>
      </c>
      <c r="C582" s="1552" t="s">
        <v>181</v>
      </c>
      <c r="E582" s="1553"/>
    </row>
    <row r="583" spans="1:5" ht="18">
      <c r="A583" s="1547" t="s">
        <v>1517</v>
      </c>
      <c r="B583" s="1570" t="s">
        <v>1877</v>
      </c>
      <c r="C583" s="1552" t="s">
        <v>181</v>
      </c>
      <c r="E583" s="1553"/>
    </row>
    <row r="584" spans="1:5" ht="18">
      <c r="A584" s="1547" t="s">
        <v>1518</v>
      </c>
      <c r="B584" s="1570" t="s">
        <v>1878</v>
      </c>
      <c r="C584" s="1552" t="s">
        <v>181</v>
      </c>
      <c r="E584" s="1553"/>
    </row>
    <row r="585" spans="1:5" ht="18">
      <c r="A585" s="1547" t="s">
        <v>1519</v>
      </c>
      <c r="B585" s="1570" t="s">
        <v>1879</v>
      </c>
      <c r="C585" s="1552" t="s">
        <v>181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181</v>
      </c>
      <c r="E586" s="1553"/>
    </row>
    <row r="587" spans="1:5" ht="18.75">
      <c r="A587" s="1547" t="s">
        <v>1521</v>
      </c>
      <c r="B587" s="1569" t="s">
        <v>1881</v>
      </c>
      <c r="C587" s="1552" t="s">
        <v>181</v>
      </c>
      <c r="E587" s="1553"/>
    </row>
    <row r="588" spans="1:5" ht="18.75">
      <c r="A588" s="1547" t="s">
        <v>1522</v>
      </c>
      <c r="B588" s="1570" t="s">
        <v>1882</v>
      </c>
      <c r="C588" s="1552" t="s">
        <v>181</v>
      </c>
      <c r="E588" s="1553"/>
    </row>
    <row r="589" spans="1:5" ht="18.75">
      <c r="A589" s="1547" t="s">
        <v>1523</v>
      </c>
      <c r="B589" s="1570" t="s">
        <v>1883</v>
      </c>
      <c r="C589" s="1552" t="s">
        <v>181</v>
      </c>
      <c r="E589" s="1553"/>
    </row>
    <row r="590" spans="1:5" ht="18.75">
      <c r="A590" s="1547" t="s">
        <v>1524</v>
      </c>
      <c r="B590" s="1570" t="s">
        <v>1884</v>
      </c>
      <c r="C590" s="1552" t="s">
        <v>181</v>
      </c>
      <c r="E590" s="1553"/>
    </row>
    <row r="591" spans="1:5" ht="19.5">
      <c r="A591" s="1547" t="s">
        <v>1525</v>
      </c>
      <c r="B591" s="1571" t="s">
        <v>1885</v>
      </c>
      <c r="C591" s="1552" t="s">
        <v>181</v>
      </c>
      <c r="E591" s="1553"/>
    </row>
    <row r="592" spans="1:5" ht="18.75">
      <c r="A592" s="1547" t="s">
        <v>1526</v>
      </c>
      <c r="B592" s="1570" t="s">
        <v>1886</v>
      </c>
      <c r="C592" s="1552" t="s">
        <v>181</v>
      </c>
      <c r="E592" s="1553"/>
    </row>
    <row r="593" spans="1:5" ht="19.5" thickBot="1">
      <c r="A593" s="1547" t="s">
        <v>1527</v>
      </c>
      <c r="B593" s="1573" t="s">
        <v>1887</v>
      </c>
      <c r="C593" s="1552" t="s">
        <v>181</v>
      </c>
      <c r="E593" s="1553"/>
    </row>
    <row r="594" spans="1:5" ht="18.75">
      <c r="A594" s="1547" t="s">
        <v>1528</v>
      </c>
      <c r="B594" s="1569" t="s">
        <v>1888</v>
      </c>
      <c r="C594" s="1552" t="s">
        <v>181</v>
      </c>
      <c r="E594" s="1553"/>
    </row>
    <row r="595" spans="1:5" ht="18.75">
      <c r="A595" s="1547" t="s">
        <v>1529</v>
      </c>
      <c r="B595" s="1570" t="s">
        <v>1747</v>
      </c>
      <c r="C595" s="1552" t="s">
        <v>181</v>
      </c>
      <c r="E595" s="1553"/>
    </row>
    <row r="596" spans="1:5" ht="18.75">
      <c r="A596" s="1547" t="s">
        <v>1530</v>
      </c>
      <c r="B596" s="1570" t="s">
        <v>1889</v>
      </c>
      <c r="C596" s="1552" t="s">
        <v>181</v>
      </c>
      <c r="E596" s="1553"/>
    </row>
    <row r="597" spans="1:5" ht="18.75">
      <c r="A597" s="1547" t="s">
        <v>1531</v>
      </c>
      <c r="B597" s="1570" t="s">
        <v>1890</v>
      </c>
      <c r="C597" s="1552" t="s">
        <v>181</v>
      </c>
      <c r="E597" s="1553"/>
    </row>
    <row r="598" spans="1:5" ht="18.75">
      <c r="A598" s="1547" t="s">
        <v>1532</v>
      </c>
      <c r="B598" s="1570" t="s">
        <v>1891</v>
      </c>
      <c r="C598" s="1552" t="s">
        <v>181</v>
      </c>
      <c r="E598" s="1553"/>
    </row>
    <row r="599" spans="1:5" ht="19.5">
      <c r="A599" s="1547" t="s">
        <v>1533</v>
      </c>
      <c r="B599" s="1571" t="s">
        <v>1892</v>
      </c>
      <c r="C599" s="1552" t="s">
        <v>181</v>
      </c>
      <c r="E599" s="1553"/>
    </row>
    <row r="600" spans="1:5" ht="18.75">
      <c r="A600" s="1547" t="s">
        <v>1534</v>
      </c>
      <c r="B600" s="1570" t="s">
        <v>1893</v>
      </c>
      <c r="C600" s="1552" t="s">
        <v>181</v>
      </c>
      <c r="E600" s="1553"/>
    </row>
    <row r="601" spans="1:5" ht="19.5" thickBot="1">
      <c r="A601" s="1547" t="s">
        <v>1535</v>
      </c>
      <c r="B601" s="1573" t="s">
        <v>1894</v>
      </c>
      <c r="C601" s="1552" t="s">
        <v>181</v>
      </c>
      <c r="E601" s="1553"/>
    </row>
    <row r="602" spans="1:5" ht="18.75">
      <c r="A602" s="1547" t="s">
        <v>1536</v>
      </c>
      <c r="B602" s="1569" t="s">
        <v>1895</v>
      </c>
      <c r="C602" s="1552" t="s">
        <v>181</v>
      </c>
      <c r="E602" s="1553"/>
    </row>
    <row r="603" spans="1:5" ht="18.75">
      <c r="A603" s="1547" t="s">
        <v>1537</v>
      </c>
      <c r="B603" s="1570" t="s">
        <v>1896</v>
      </c>
      <c r="C603" s="1552" t="s">
        <v>181</v>
      </c>
      <c r="E603" s="1553"/>
    </row>
    <row r="604" spans="1:5" ht="18.75">
      <c r="A604" s="1547" t="s">
        <v>1538</v>
      </c>
      <c r="B604" s="1570" t="s">
        <v>1897</v>
      </c>
      <c r="C604" s="1552" t="s">
        <v>181</v>
      </c>
      <c r="E604" s="1553"/>
    </row>
    <row r="605" spans="1:5" ht="18.75">
      <c r="A605" s="1547" t="s">
        <v>1539</v>
      </c>
      <c r="B605" s="1570" t="s">
        <v>1898</v>
      </c>
      <c r="C605" s="1552" t="s">
        <v>181</v>
      </c>
      <c r="E605" s="1553"/>
    </row>
    <row r="606" spans="1:5" ht="19.5">
      <c r="A606" s="1547" t="s">
        <v>1540</v>
      </c>
      <c r="B606" s="1571" t="s">
        <v>1899</v>
      </c>
      <c r="C606" s="1552" t="s">
        <v>181</v>
      </c>
      <c r="E606" s="1553"/>
    </row>
    <row r="607" spans="1:5" ht="18.75">
      <c r="A607" s="1547" t="s">
        <v>1541</v>
      </c>
      <c r="B607" s="1570" t="s">
        <v>1900</v>
      </c>
      <c r="C607" s="1552" t="s">
        <v>181</v>
      </c>
      <c r="E607" s="1553"/>
    </row>
    <row r="608" spans="1:5" ht="19.5" thickBot="1">
      <c r="A608" s="1547" t="s">
        <v>1542</v>
      </c>
      <c r="B608" s="1573" t="s">
        <v>1901</v>
      </c>
      <c r="C608" s="1552" t="s">
        <v>181</v>
      </c>
      <c r="E608" s="1553"/>
    </row>
    <row r="609" spans="1:5" ht="18.75">
      <c r="A609" s="1547" t="s">
        <v>1543</v>
      </c>
      <c r="B609" s="1569" t="s">
        <v>1902</v>
      </c>
      <c r="C609" s="1552" t="s">
        <v>181</v>
      </c>
      <c r="E609" s="1553"/>
    </row>
    <row r="610" spans="1:5" ht="18.75">
      <c r="A610" s="1547" t="s">
        <v>1544</v>
      </c>
      <c r="B610" s="1570" t="s">
        <v>1903</v>
      </c>
      <c r="C610" s="1552" t="s">
        <v>181</v>
      </c>
      <c r="E610" s="1553"/>
    </row>
    <row r="611" spans="1:5" ht="19.5">
      <c r="A611" s="1547" t="s">
        <v>1545</v>
      </c>
      <c r="B611" s="1571" t="s">
        <v>1904</v>
      </c>
      <c r="C611" s="1552" t="s">
        <v>181</v>
      </c>
      <c r="E611" s="1553"/>
    </row>
    <row r="612" spans="1:5" ht="19.5" thickBot="1">
      <c r="A612" s="1547" t="s">
        <v>1546</v>
      </c>
      <c r="B612" s="1573" t="s">
        <v>1905</v>
      </c>
      <c r="C612" s="1552" t="s">
        <v>181</v>
      </c>
      <c r="E612" s="1553"/>
    </row>
    <row r="613" spans="1:5" ht="18.75">
      <c r="A613" s="1547" t="s">
        <v>1547</v>
      </c>
      <c r="B613" s="1569" t="s">
        <v>1906</v>
      </c>
      <c r="C613" s="1552" t="s">
        <v>181</v>
      </c>
      <c r="E613" s="1553"/>
    </row>
    <row r="614" spans="1:5" ht="18.75">
      <c r="A614" s="1547" t="s">
        <v>1548</v>
      </c>
      <c r="B614" s="1570" t="s">
        <v>1907</v>
      </c>
      <c r="C614" s="1552" t="s">
        <v>181</v>
      </c>
      <c r="E614" s="1553"/>
    </row>
    <row r="615" spans="1:5" ht="18.75">
      <c r="A615" s="1547" t="s">
        <v>1549</v>
      </c>
      <c r="B615" s="1570" t="s">
        <v>1908</v>
      </c>
      <c r="C615" s="1552" t="s">
        <v>181</v>
      </c>
      <c r="E615" s="1553"/>
    </row>
    <row r="616" spans="1:5" ht="18.75">
      <c r="A616" s="1547" t="s">
        <v>1550</v>
      </c>
      <c r="B616" s="1570" t="s">
        <v>1909</v>
      </c>
      <c r="C616" s="1552" t="s">
        <v>181</v>
      </c>
      <c r="E616" s="1553"/>
    </row>
    <row r="617" spans="1:5" ht="18.75">
      <c r="A617" s="1547" t="s">
        <v>1551</v>
      </c>
      <c r="B617" s="1570" t="s">
        <v>1910</v>
      </c>
      <c r="C617" s="1552" t="s">
        <v>181</v>
      </c>
      <c r="E617" s="1553"/>
    </row>
    <row r="618" spans="1:5" ht="18.75">
      <c r="A618" s="1547" t="s">
        <v>1552</v>
      </c>
      <c r="B618" s="1570" t="s">
        <v>1911</v>
      </c>
      <c r="C618" s="1552" t="s">
        <v>181</v>
      </c>
      <c r="E618" s="1553"/>
    </row>
    <row r="619" spans="1:5" ht="18.75">
      <c r="A619" s="1547" t="s">
        <v>1553</v>
      </c>
      <c r="B619" s="1570" t="s">
        <v>1912</v>
      </c>
      <c r="C619" s="1552" t="s">
        <v>181</v>
      </c>
      <c r="E619" s="1553"/>
    </row>
    <row r="620" spans="1:5" ht="18.75">
      <c r="A620" s="1547" t="s">
        <v>1554</v>
      </c>
      <c r="B620" s="1570" t="s">
        <v>1913</v>
      </c>
      <c r="C620" s="1552" t="s">
        <v>181</v>
      </c>
      <c r="E620" s="1553"/>
    </row>
    <row r="621" spans="1:5" ht="19.5">
      <c r="A621" s="1547" t="s">
        <v>1555</v>
      </c>
      <c r="B621" s="1571" t="s">
        <v>1914</v>
      </c>
      <c r="C621" s="1552" t="s">
        <v>181</v>
      </c>
      <c r="E621" s="1553"/>
    </row>
    <row r="622" spans="1:5" ht="19.5" thickBot="1">
      <c r="A622" s="1547" t="s">
        <v>1556</v>
      </c>
      <c r="B622" s="1573" t="s">
        <v>1915</v>
      </c>
      <c r="C622" s="1552" t="s">
        <v>181</v>
      </c>
      <c r="E622" s="1553"/>
    </row>
    <row r="623" spans="1:5" ht="18.75">
      <c r="A623" s="1547" t="s">
        <v>1557</v>
      </c>
      <c r="B623" s="1569" t="s">
        <v>317</v>
      </c>
      <c r="C623" s="1552" t="s">
        <v>181</v>
      </c>
      <c r="E623" s="1553"/>
    </row>
    <row r="624" spans="1:5" ht="18.75">
      <c r="A624" s="1547" t="s">
        <v>1558</v>
      </c>
      <c r="B624" s="1570" t="s">
        <v>318</v>
      </c>
      <c r="C624" s="1552" t="s">
        <v>181</v>
      </c>
      <c r="E624" s="1553"/>
    </row>
    <row r="625" spans="1:5" ht="18.75">
      <c r="A625" s="1547" t="s">
        <v>1559</v>
      </c>
      <c r="B625" s="1570" t="s">
        <v>319</v>
      </c>
      <c r="C625" s="1552" t="s">
        <v>181</v>
      </c>
      <c r="E625" s="1553"/>
    </row>
    <row r="626" spans="1:5" ht="18.75">
      <c r="A626" s="1547" t="s">
        <v>1560</v>
      </c>
      <c r="B626" s="1570" t="s">
        <v>320</v>
      </c>
      <c r="C626" s="1552" t="s">
        <v>181</v>
      </c>
      <c r="E626" s="1553"/>
    </row>
    <row r="627" spans="1:5" ht="18.75">
      <c r="A627" s="1547" t="s">
        <v>1561</v>
      </c>
      <c r="B627" s="1570" t="s">
        <v>321</v>
      </c>
      <c r="C627" s="1552" t="s">
        <v>181</v>
      </c>
      <c r="E627" s="1553"/>
    </row>
    <row r="628" spans="1:5" ht="18.75">
      <c r="A628" s="1547" t="s">
        <v>1562</v>
      </c>
      <c r="B628" s="1570" t="s">
        <v>322</v>
      </c>
      <c r="C628" s="1552" t="s">
        <v>181</v>
      </c>
      <c r="E628" s="1553"/>
    </row>
    <row r="629" spans="1:5" ht="18.75">
      <c r="A629" s="1547" t="s">
        <v>1563</v>
      </c>
      <c r="B629" s="1570" t="s">
        <v>323</v>
      </c>
      <c r="C629" s="1552" t="s">
        <v>181</v>
      </c>
      <c r="E629" s="1553"/>
    </row>
    <row r="630" spans="1:5" ht="18.75">
      <c r="A630" s="1547" t="s">
        <v>1564</v>
      </c>
      <c r="B630" s="1570" t="s">
        <v>324</v>
      </c>
      <c r="C630" s="1552" t="s">
        <v>181</v>
      </c>
      <c r="E630" s="1553"/>
    </row>
    <row r="631" spans="1:5" ht="18.75">
      <c r="A631" s="1547" t="s">
        <v>1565</v>
      </c>
      <c r="B631" s="1570" t="s">
        <v>750</v>
      </c>
      <c r="C631" s="1552" t="s">
        <v>181</v>
      </c>
      <c r="E631" s="1553"/>
    </row>
    <row r="632" spans="1:5" ht="18.75">
      <c r="A632" s="1547" t="s">
        <v>1566</v>
      </c>
      <c r="B632" s="1570" t="s">
        <v>751</v>
      </c>
      <c r="C632" s="1552" t="s">
        <v>181</v>
      </c>
      <c r="E632" s="1553"/>
    </row>
    <row r="633" spans="1:5" ht="18.75">
      <c r="A633" s="1547" t="s">
        <v>1567</v>
      </c>
      <c r="B633" s="1570" t="s">
        <v>752</v>
      </c>
      <c r="C633" s="1552" t="s">
        <v>181</v>
      </c>
      <c r="E633" s="1553"/>
    </row>
    <row r="634" spans="1:5" ht="18.75">
      <c r="A634" s="1547" t="s">
        <v>1568</v>
      </c>
      <c r="B634" s="1570" t="s">
        <v>753</v>
      </c>
      <c r="C634" s="1552" t="s">
        <v>181</v>
      </c>
      <c r="E634" s="1553"/>
    </row>
    <row r="635" spans="1:5" ht="18.75">
      <c r="A635" s="1547" t="s">
        <v>1569</v>
      </c>
      <c r="B635" s="1570" t="s">
        <v>754</v>
      </c>
      <c r="C635" s="1552" t="s">
        <v>181</v>
      </c>
      <c r="E635" s="1553"/>
    </row>
    <row r="636" spans="1:5" ht="18.75">
      <c r="A636" s="1547" t="s">
        <v>1570</v>
      </c>
      <c r="B636" s="1570" t="s">
        <v>755</v>
      </c>
      <c r="C636" s="1552" t="s">
        <v>181</v>
      </c>
      <c r="E636" s="1553"/>
    </row>
    <row r="637" spans="1:5" ht="18.75">
      <c r="A637" s="1547" t="s">
        <v>1571</v>
      </c>
      <c r="B637" s="1570" t="s">
        <v>756</v>
      </c>
      <c r="C637" s="1552" t="s">
        <v>181</v>
      </c>
      <c r="E637" s="1553"/>
    </row>
    <row r="638" spans="1:5" ht="18.75">
      <c r="A638" s="1547" t="s">
        <v>1572</v>
      </c>
      <c r="B638" s="1570" t="s">
        <v>757</v>
      </c>
      <c r="C638" s="1552" t="s">
        <v>181</v>
      </c>
      <c r="E638" s="1553"/>
    </row>
    <row r="639" spans="1:5" ht="18.75">
      <c r="A639" s="1547" t="s">
        <v>1573</v>
      </c>
      <c r="B639" s="1570" t="s">
        <v>758</v>
      </c>
      <c r="C639" s="1552" t="s">
        <v>181</v>
      </c>
      <c r="E639" s="1553"/>
    </row>
    <row r="640" spans="1:5" ht="18.75">
      <c r="A640" s="1547" t="s">
        <v>1574</v>
      </c>
      <c r="B640" s="1570" t="s">
        <v>759</v>
      </c>
      <c r="C640" s="1552" t="s">
        <v>181</v>
      </c>
      <c r="E640" s="1553"/>
    </row>
    <row r="641" spans="1:5" ht="18.75">
      <c r="A641" s="1547" t="s">
        <v>1575</v>
      </c>
      <c r="B641" s="1570" t="s">
        <v>760</v>
      </c>
      <c r="C641" s="1552" t="s">
        <v>181</v>
      </c>
      <c r="E641" s="1553"/>
    </row>
    <row r="642" spans="1:5" ht="18.75">
      <c r="A642" s="1547" t="s">
        <v>1576</v>
      </c>
      <c r="B642" s="1570" t="s">
        <v>761</v>
      </c>
      <c r="C642" s="1552" t="s">
        <v>181</v>
      </c>
      <c r="E642" s="1553"/>
    </row>
    <row r="643" spans="1:5" ht="18.75">
      <c r="A643" s="1547" t="s">
        <v>1577</v>
      </c>
      <c r="B643" s="1570" t="s">
        <v>762</v>
      </c>
      <c r="C643" s="1552" t="s">
        <v>181</v>
      </c>
      <c r="E643" s="1553"/>
    </row>
    <row r="644" spans="1:5" ht="18.75">
      <c r="A644" s="1547" t="s">
        <v>1578</v>
      </c>
      <c r="B644" s="1570" t="s">
        <v>763</v>
      </c>
      <c r="C644" s="1552" t="s">
        <v>181</v>
      </c>
      <c r="E644" s="1553"/>
    </row>
    <row r="645" spans="1:5" ht="18.75">
      <c r="A645" s="1547" t="s">
        <v>1579</v>
      </c>
      <c r="B645" s="1570" t="s">
        <v>764</v>
      </c>
      <c r="C645" s="1552" t="s">
        <v>181</v>
      </c>
      <c r="E645" s="1553"/>
    </row>
    <row r="646" spans="1:5" ht="18.75">
      <c r="A646" s="1547" t="s">
        <v>1580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1581</v>
      </c>
      <c r="B647" s="1578" t="s">
        <v>766</v>
      </c>
      <c r="C647" s="1552" t="s">
        <v>181</v>
      </c>
      <c r="E647" s="1553"/>
    </row>
    <row r="648" spans="1:5" ht="18.75">
      <c r="A648" s="1547" t="s">
        <v>1582</v>
      </c>
      <c r="B648" s="1569" t="s">
        <v>1916</v>
      </c>
      <c r="C648" s="1552" t="s">
        <v>181</v>
      </c>
      <c r="E648" s="1553"/>
    </row>
    <row r="649" spans="1:5" ht="18.75">
      <c r="A649" s="1547" t="s">
        <v>1583</v>
      </c>
      <c r="B649" s="1570" t="s">
        <v>1917</v>
      </c>
      <c r="C649" s="1552" t="s">
        <v>181</v>
      </c>
      <c r="E649" s="1553"/>
    </row>
    <row r="650" spans="1:5" ht="18.75">
      <c r="A650" s="1547" t="s">
        <v>1584</v>
      </c>
      <c r="B650" s="1570" t="s">
        <v>1918</v>
      </c>
      <c r="C650" s="1552" t="s">
        <v>181</v>
      </c>
      <c r="E650" s="1553"/>
    </row>
    <row r="651" spans="1:5" ht="18.75">
      <c r="A651" s="1547" t="s">
        <v>1585</v>
      </c>
      <c r="B651" s="1570" t="s">
        <v>1919</v>
      </c>
      <c r="C651" s="1552" t="s">
        <v>181</v>
      </c>
      <c r="E651" s="1553"/>
    </row>
    <row r="652" spans="1:5" ht="18.75">
      <c r="A652" s="1547" t="s">
        <v>1586</v>
      </c>
      <c r="B652" s="1570" t="s">
        <v>1920</v>
      </c>
      <c r="C652" s="1552" t="s">
        <v>181</v>
      </c>
      <c r="E652" s="1553"/>
    </row>
    <row r="653" spans="1:5" ht="18.75">
      <c r="A653" s="1547" t="s">
        <v>1587</v>
      </c>
      <c r="B653" s="1570" t="s">
        <v>1921</v>
      </c>
      <c r="C653" s="1552" t="s">
        <v>181</v>
      </c>
      <c r="E653" s="1553"/>
    </row>
    <row r="654" spans="1:5" ht="18.75">
      <c r="A654" s="1547" t="s">
        <v>1588</v>
      </c>
      <c r="B654" s="1570" t="s">
        <v>1922</v>
      </c>
      <c r="C654" s="1552" t="s">
        <v>181</v>
      </c>
      <c r="E654" s="1553"/>
    </row>
    <row r="655" spans="1:5" ht="18.75">
      <c r="A655" s="1547" t="s">
        <v>1589</v>
      </c>
      <c r="B655" s="1570" t="s">
        <v>1923</v>
      </c>
      <c r="C655" s="1552" t="s">
        <v>181</v>
      </c>
      <c r="E655" s="1553"/>
    </row>
    <row r="656" spans="1:5" ht="18.75">
      <c r="A656" s="1547" t="s">
        <v>1590</v>
      </c>
      <c r="B656" s="1570" t="s">
        <v>1924</v>
      </c>
      <c r="C656" s="1552" t="s">
        <v>181</v>
      </c>
      <c r="E656" s="1553"/>
    </row>
    <row r="657" spans="1:5" ht="18.75">
      <c r="A657" s="1547" t="s">
        <v>1591</v>
      </c>
      <c r="B657" s="1570" t="s">
        <v>1925</v>
      </c>
      <c r="C657" s="1552" t="s">
        <v>181</v>
      </c>
      <c r="E657" s="1553"/>
    </row>
    <row r="658" spans="1:5" ht="18.75">
      <c r="A658" s="1547" t="s">
        <v>1592</v>
      </c>
      <c r="B658" s="1570" t="s">
        <v>1926</v>
      </c>
      <c r="C658" s="1552" t="s">
        <v>181</v>
      </c>
      <c r="E658" s="1553"/>
    </row>
    <row r="659" spans="1:5" ht="18.75">
      <c r="A659" s="1547" t="s">
        <v>1593</v>
      </c>
      <c r="B659" s="1570" t="s">
        <v>1927</v>
      </c>
      <c r="C659" s="1552" t="s">
        <v>181</v>
      </c>
      <c r="E659" s="1553"/>
    </row>
    <row r="660" spans="1:5" ht="18.75">
      <c r="A660" s="1547" t="s">
        <v>1594</v>
      </c>
      <c r="B660" s="1570" t="s">
        <v>1928</v>
      </c>
      <c r="C660" s="1552" t="s">
        <v>181</v>
      </c>
      <c r="E660" s="1553"/>
    </row>
    <row r="661" spans="1:5" ht="18.75">
      <c r="A661" s="1547" t="s">
        <v>1595</v>
      </c>
      <c r="B661" s="1570" t="s">
        <v>1929</v>
      </c>
      <c r="C661" s="1552" t="s">
        <v>181</v>
      </c>
      <c r="E661" s="1553"/>
    </row>
    <row r="662" spans="1:5" ht="18.75">
      <c r="A662" s="1547" t="s">
        <v>1596</v>
      </c>
      <c r="B662" s="1570" t="s">
        <v>1930</v>
      </c>
      <c r="C662" s="1552" t="s">
        <v>181</v>
      </c>
      <c r="E662" s="1553"/>
    </row>
    <row r="663" spans="1:5" ht="18.75">
      <c r="A663" s="1547" t="s">
        <v>1597</v>
      </c>
      <c r="B663" s="1570" t="s">
        <v>1931</v>
      </c>
      <c r="C663" s="1552" t="s">
        <v>181</v>
      </c>
      <c r="E663" s="1553"/>
    </row>
    <row r="664" spans="1:5" ht="18.75">
      <c r="A664" s="1547" t="s">
        <v>1598</v>
      </c>
      <c r="B664" s="1570" t="s">
        <v>1932</v>
      </c>
      <c r="C664" s="1552" t="s">
        <v>181</v>
      </c>
      <c r="E664" s="1553"/>
    </row>
    <row r="665" spans="1:5" ht="18.75">
      <c r="A665" s="1547" t="s">
        <v>1599</v>
      </c>
      <c r="B665" s="1570" t="s">
        <v>1933</v>
      </c>
      <c r="C665" s="1552" t="s">
        <v>181</v>
      </c>
      <c r="E665" s="1553"/>
    </row>
    <row r="666" spans="1:5" ht="18.75">
      <c r="A666" s="1547" t="s">
        <v>1600</v>
      </c>
      <c r="B666" s="1570" t="s">
        <v>1934</v>
      </c>
      <c r="C666" s="1552" t="s">
        <v>181</v>
      </c>
      <c r="E666" s="1553"/>
    </row>
    <row r="667" spans="1:5" ht="18.75">
      <c r="A667" s="1547" t="s">
        <v>1601</v>
      </c>
      <c r="B667" s="1570" t="s">
        <v>1935</v>
      </c>
      <c r="C667" s="1552" t="s">
        <v>181</v>
      </c>
      <c r="E667" s="1553"/>
    </row>
    <row r="668" spans="1:5" ht="18.75">
      <c r="A668" s="1547" t="s">
        <v>1602</v>
      </c>
      <c r="B668" s="1570" t="s">
        <v>1936</v>
      </c>
      <c r="C668" s="1552" t="s">
        <v>181</v>
      </c>
      <c r="E668" s="1553"/>
    </row>
    <row r="669" spans="1:5" ht="19.5" thickBot="1">
      <c r="A669" s="1547" t="s">
        <v>1603</v>
      </c>
      <c r="B669" s="1573" t="s">
        <v>1937</v>
      </c>
      <c r="C669" s="1552" t="s">
        <v>181</v>
      </c>
      <c r="E669" s="1553"/>
    </row>
    <row r="670" spans="1:5" ht="18.75">
      <c r="A670" s="1547" t="s">
        <v>1604</v>
      </c>
      <c r="B670" s="1569" t="s">
        <v>1938</v>
      </c>
      <c r="C670" s="1552" t="s">
        <v>181</v>
      </c>
      <c r="E670" s="1553"/>
    </row>
    <row r="671" spans="1:5" ht="18.75">
      <c r="A671" s="1547" t="s">
        <v>1605</v>
      </c>
      <c r="B671" s="1570" t="s">
        <v>1939</v>
      </c>
      <c r="C671" s="1552" t="s">
        <v>181</v>
      </c>
      <c r="E671" s="1553"/>
    </row>
    <row r="672" spans="1:5" ht="18.75">
      <c r="A672" s="1547" t="s">
        <v>1606</v>
      </c>
      <c r="B672" s="1570" t="s">
        <v>1940</v>
      </c>
      <c r="C672" s="1552" t="s">
        <v>181</v>
      </c>
      <c r="E672" s="1553"/>
    </row>
    <row r="673" spans="1:5" ht="18.75">
      <c r="A673" s="1547" t="s">
        <v>1607</v>
      </c>
      <c r="B673" s="1570" t="s">
        <v>1941</v>
      </c>
      <c r="C673" s="1552" t="s">
        <v>181</v>
      </c>
      <c r="E673" s="1553"/>
    </row>
    <row r="674" spans="1:5" ht="18.75">
      <c r="A674" s="1547" t="s">
        <v>1608</v>
      </c>
      <c r="B674" s="1570" t="s">
        <v>1942</v>
      </c>
      <c r="C674" s="1552" t="s">
        <v>181</v>
      </c>
      <c r="E674" s="1553"/>
    </row>
    <row r="675" spans="1:5" ht="18.75">
      <c r="A675" s="1547" t="s">
        <v>1609</v>
      </c>
      <c r="B675" s="1570" t="s">
        <v>1943</v>
      </c>
      <c r="C675" s="1552" t="s">
        <v>181</v>
      </c>
      <c r="E675" s="1553"/>
    </row>
    <row r="676" spans="1:5" ht="18.75">
      <c r="A676" s="1547" t="s">
        <v>1610</v>
      </c>
      <c r="B676" s="1570" t="s">
        <v>1944</v>
      </c>
      <c r="C676" s="1552" t="s">
        <v>181</v>
      </c>
      <c r="E676" s="1553"/>
    </row>
    <row r="677" spans="1:5" ht="18.75">
      <c r="A677" s="1547" t="s">
        <v>1611</v>
      </c>
      <c r="B677" s="1570" t="s">
        <v>1945</v>
      </c>
      <c r="C677" s="1552" t="s">
        <v>181</v>
      </c>
      <c r="E677" s="1553"/>
    </row>
    <row r="678" spans="1:5" ht="18.75">
      <c r="A678" s="1547" t="s">
        <v>1612</v>
      </c>
      <c r="B678" s="1570" t="s">
        <v>1946</v>
      </c>
      <c r="C678" s="1552" t="s">
        <v>181</v>
      </c>
      <c r="E678" s="1553"/>
    </row>
    <row r="679" spans="1:5" ht="19.5">
      <c r="A679" s="1547" t="s">
        <v>1613</v>
      </c>
      <c r="B679" s="1571" t="s">
        <v>1947</v>
      </c>
      <c r="C679" s="1552" t="s">
        <v>181</v>
      </c>
      <c r="E679" s="1553"/>
    </row>
    <row r="680" spans="1:5" ht="19.5" thickBot="1">
      <c r="A680" s="1547" t="s">
        <v>1614</v>
      </c>
      <c r="B680" s="1573" t="s">
        <v>1948</v>
      </c>
      <c r="C680" s="1552" t="s">
        <v>181</v>
      </c>
      <c r="E680" s="1553"/>
    </row>
    <row r="681" spans="1:5" ht="18.75">
      <c r="A681" s="1547" t="s">
        <v>1615</v>
      </c>
      <c r="B681" s="1569" t="s">
        <v>1949</v>
      </c>
      <c r="C681" s="1552" t="s">
        <v>181</v>
      </c>
      <c r="E681" s="1553"/>
    </row>
    <row r="682" spans="1:5" ht="18.75">
      <c r="A682" s="1547" t="s">
        <v>1616</v>
      </c>
      <c r="B682" s="1570" t="s">
        <v>1950</v>
      </c>
      <c r="C682" s="1552" t="s">
        <v>181</v>
      </c>
      <c r="E682" s="1553"/>
    </row>
    <row r="683" spans="1:5" ht="18.75">
      <c r="A683" s="1547" t="s">
        <v>1617</v>
      </c>
      <c r="B683" s="1570" t="s">
        <v>1951</v>
      </c>
      <c r="C683" s="1552" t="s">
        <v>181</v>
      </c>
      <c r="E683" s="1553"/>
    </row>
    <row r="684" spans="1:5" ht="18.75">
      <c r="A684" s="1547" t="s">
        <v>1618</v>
      </c>
      <c r="B684" s="1570" t="s">
        <v>1952</v>
      </c>
      <c r="C684" s="1552" t="s">
        <v>181</v>
      </c>
      <c r="E684" s="1553"/>
    </row>
    <row r="685" spans="1:5" ht="20.25" thickBot="1">
      <c r="A685" s="1547" t="s">
        <v>1619</v>
      </c>
      <c r="B685" s="1578" t="s">
        <v>1953</v>
      </c>
      <c r="C685" s="1552" t="s">
        <v>181</v>
      </c>
      <c r="E685" s="1553"/>
    </row>
    <row r="686" spans="1:5" ht="18.75">
      <c r="A686" s="1547" t="s">
        <v>1620</v>
      </c>
      <c r="B686" s="1569" t="s">
        <v>1954</v>
      </c>
      <c r="C686" s="1552" t="s">
        <v>181</v>
      </c>
      <c r="E686" s="1553"/>
    </row>
    <row r="687" spans="1:5" ht="18.75">
      <c r="A687" s="1547" t="s">
        <v>1621</v>
      </c>
      <c r="B687" s="1570" t="s">
        <v>1955</v>
      </c>
      <c r="C687" s="1552" t="s">
        <v>181</v>
      </c>
      <c r="E687" s="1553"/>
    </row>
    <row r="688" spans="1:5" ht="18.75">
      <c r="A688" s="1547" t="s">
        <v>1622</v>
      </c>
      <c r="B688" s="1570" t="s">
        <v>1956</v>
      </c>
      <c r="C688" s="1552" t="s">
        <v>181</v>
      </c>
      <c r="E688" s="1553"/>
    </row>
    <row r="689" spans="1:5" ht="18.75">
      <c r="A689" s="1547" t="s">
        <v>1623</v>
      </c>
      <c r="B689" s="1570" t="s">
        <v>1957</v>
      </c>
      <c r="C689" s="1552" t="s">
        <v>181</v>
      </c>
      <c r="E689" s="1553"/>
    </row>
    <row r="690" spans="1:5" ht="18.75">
      <c r="A690" s="1547" t="s">
        <v>1624</v>
      </c>
      <c r="B690" s="1570" t="s">
        <v>1958</v>
      </c>
      <c r="C690" s="1552" t="s">
        <v>181</v>
      </c>
      <c r="E690" s="1553"/>
    </row>
    <row r="691" spans="1:5" ht="18.75">
      <c r="A691" s="1547" t="s">
        <v>1625</v>
      </c>
      <c r="B691" s="1570" t="s">
        <v>1959</v>
      </c>
      <c r="C691" s="1552" t="s">
        <v>181</v>
      </c>
      <c r="E691" s="1553"/>
    </row>
    <row r="692" spans="1:5" ht="18.75">
      <c r="A692" s="1547" t="s">
        <v>1626</v>
      </c>
      <c r="B692" s="1570" t="s">
        <v>1960</v>
      </c>
      <c r="C692" s="1552" t="s">
        <v>181</v>
      </c>
      <c r="E692" s="1553"/>
    </row>
    <row r="693" spans="1:5" ht="18.75">
      <c r="A693" s="1547" t="s">
        <v>1627</v>
      </c>
      <c r="B693" s="1570" t="s">
        <v>1961</v>
      </c>
      <c r="C693" s="1552" t="s">
        <v>181</v>
      </c>
      <c r="E693" s="1553"/>
    </row>
    <row r="694" spans="1:5" ht="18.75">
      <c r="A694" s="1547" t="s">
        <v>1628</v>
      </c>
      <c r="B694" s="1570" t="s">
        <v>1962</v>
      </c>
      <c r="C694" s="1552" t="s">
        <v>181</v>
      </c>
      <c r="E694" s="1553"/>
    </row>
    <row r="695" spans="1:5" ht="18.75">
      <c r="A695" s="1547" t="s">
        <v>1629</v>
      </c>
      <c r="B695" s="1570" t="s">
        <v>1963</v>
      </c>
      <c r="C695" s="1552" t="s">
        <v>181</v>
      </c>
      <c r="E695" s="1553"/>
    </row>
    <row r="696" spans="1:5" ht="20.25" thickBot="1">
      <c r="A696" s="1547" t="s">
        <v>1630</v>
      </c>
      <c r="B696" s="1578" t="s">
        <v>1964</v>
      </c>
      <c r="C696" s="1552" t="s">
        <v>181</v>
      </c>
      <c r="E696" s="1553"/>
    </row>
    <row r="697" spans="1:5" ht="18.75">
      <c r="A697" s="1547" t="s">
        <v>1631</v>
      </c>
      <c r="B697" s="1569" t="s">
        <v>1965</v>
      </c>
      <c r="C697" s="1552" t="s">
        <v>181</v>
      </c>
      <c r="E697" s="1553"/>
    </row>
    <row r="698" spans="1:5" ht="18.75">
      <c r="A698" s="1547" t="s">
        <v>1632</v>
      </c>
      <c r="B698" s="1570" t="s">
        <v>1966</v>
      </c>
      <c r="C698" s="1552" t="s">
        <v>181</v>
      </c>
      <c r="E698" s="1553"/>
    </row>
    <row r="699" spans="1:5" ht="18.75">
      <c r="A699" s="1547" t="s">
        <v>1633</v>
      </c>
      <c r="B699" s="1570" t="s">
        <v>1967</v>
      </c>
      <c r="C699" s="1552" t="s">
        <v>181</v>
      </c>
      <c r="E699" s="1553"/>
    </row>
    <row r="700" spans="1:5" ht="18.75">
      <c r="A700" s="1547" t="s">
        <v>1634</v>
      </c>
      <c r="B700" s="1570" t="s">
        <v>1968</v>
      </c>
      <c r="C700" s="1552" t="s">
        <v>181</v>
      </c>
      <c r="E700" s="1553"/>
    </row>
    <row r="701" spans="1:5" ht="18.75">
      <c r="A701" s="1547" t="s">
        <v>1635</v>
      </c>
      <c r="B701" s="1570" t="s">
        <v>1969</v>
      </c>
      <c r="C701" s="1552" t="s">
        <v>181</v>
      </c>
      <c r="E701" s="1553"/>
    </row>
    <row r="702" spans="1:5" ht="18.75">
      <c r="A702" s="1547" t="s">
        <v>1636</v>
      </c>
      <c r="B702" s="1570" t="s">
        <v>1970</v>
      </c>
      <c r="C702" s="1552" t="s">
        <v>181</v>
      </c>
      <c r="E702" s="1553"/>
    </row>
    <row r="703" spans="1:5" ht="18.75">
      <c r="A703" s="1547" t="s">
        <v>1637</v>
      </c>
      <c r="B703" s="1570" t="s">
        <v>1971</v>
      </c>
      <c r="C703" s="1552" t="s">
        <v>181</v>
      </c>
      <c r="E703" s="1553"/>
    </row>
    <row r="704" spans="1:5" ht="18.75">
      <c r="A704" s="1547" t="s">
        <v>1638</v>
      </c>
      <c r="B704" s="1570" t="s">
        <v>1972</v>
      </c>
      <c r="C704" s="1552" t="s">
        <v>181</v>
      </c>
      <c r="E704" s="1553"/>
    </row>
    <row r="705" spans="1:5" ht="18.75">
      <c r="A705" s="1547" t="s">
        <v>1639</v>
      </c>
      <c r="B705" s="1570" t="s">
        <v>1973</v>
      </c>
      <c r="C705" s="1552" t="s">
        <v>181</v>
      </c>
      <c r="E705" s="1553"/>
    </row>
    <row r="706" spans="1:5" ht="20.25" thickBot="1">
      <c r="A706" s="1547" t="s">
        <v>1640</v>
      </c>
      <c r="B706" s="1578" t="s">
        <v>1974</v>
      </c>
      <c r="C706" s="1552" t="s">
        <v>181</v>
      </c>
      <c r="E706" s="1553"/>
    </row>
    <row r="707" spans="1:5" ht="18.75">
      <c r="A707" s="1547" t="s">
        <v>1641</v>
      </c>
      <c r="B707" s="1569" t="s">
        <v>1975</v>
      </c>
      <c r="C707" s="1552" t="s">
        <v>181</v>
      </c>
      <c r="E707" s="1553"/>
    </row>
    <row r="708" spans="1:5" ht="18.75">
      <c r="A708" s="1547" t="s">
        <v>1642</v>
      </c>
      <c r="B708" s="1570" t="s">
        <v>1976</v>
      </c>
      <c r="C708" s="1552" t="s">
        <v>181</v>
      </c>
      <c r="E708" s="1553"/>
    </row>
    <row r="709" spans="1:5" ht="18.75">
      <c r="A709" s="1547" t="s">
        <v>1643</v>
      </c>
      <c r="B709" s="1570" t="s">
        <v>1977</v>
      </c>
      <c r="C709" s="1552" t="s">
        <v>181</v>
      </c>
      <c r="E709" s="1553"/>
    </row>
    <row r="710" spans="1:5" ht="18.75">
      <c r="A710" s="1547" t="s">
        <v>1644</v>
      </c>
      <c r="B710" s="1570" t="s">
        <v>1978</v>
      </c>
      <c r="C710" s="1552" t="s">
        <v>181</v>
      </c>
      <c r="E710" s="1553"/>
    </row>
    <row r="711" spans="1:5" ht="20.25" thickBot="1">
      <c r="A711" s="1547" t="s">
        <v>1645</v>
      </c>
      <c r="B711" s="1578" t="s">
        <v>1979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43496</v>
      </c>
      <c r="C714" s="1584" t="s">
        <v>1646</v>
      </c>
    </row>
    <row r="715" spans="1:3" ht="14.25">
      <c r="A715" s="1584"/>
      <c r="B715" s="1585">
        <v>43524</v>
      </c>
      <c r="C715" s="1584" t="s">
        <v>1647</v>
      </c>
    </row>
    <row r="716" spans="1:3" ht="14.25">
      <c r="A716" s="1584"/>
      <c r="B716" s="1585">
        <v>43555</v>
      </c>
      <c r="C716" s="1584" t="s">
        <v>1648</v>
      </c>
    </row>
    <row r="717" spans="1:3" ht="14.25">
      <c r="A717" s="1584"/>
      <c r="B717" s="1585">
        <v>43585</v>
      </c>
      <c r="C717" s="1584" t="s">
        <v>1649</v>
      </c>
    </row>
    <row r="718" spans="1:3" ht="14.25">
      <c r="A718" s="1584"/>
      <c r="B718" s="1585">
        <v>43616</v>
      </c>
      <c r="C718" s="1584" t="s">
        <v>1650</v>
      </c>
    </row>
    <row r="719" spans="1:3" ht="14.25">
      <c r="A719" s="1584"/>
      <c r="B719" s="1585">
        <v>43646</v>
      </c>
      <c r="C719" s="1584" t="s">
        <v>1651</v>
      </c>
    </row>
    <row r="720" spans="1:3" ht="14.25">
      <c r="A720" s="1584"/>
      <c r="B720" s="1585">
        <v>43677</v>
      </c>
      <c r="C720" s="1584" t="s">
        <v>1652</v>
      </c>
    </row>
    <row r="721" spans="1:3" ht="14.25">
      <c r="A721" s="1584"/>
      <c r="B721" s="1585">
        <v>43708</v>
      </c>
      <c r="C721" s="1584" t="s">
        <v>1653</v>
      </c>
    </row>
    <row r="722" spans="1:3" ht="14.25">
      <c r="A722" s="1584"/>
      <c r="B722" s="1585">
        <v>43738</v>
      </c>
      <c r="C722" s="1584" t="s">
        <v>1654</v>
      </c>
    </row>
    <row r="723" spans="1:3" ht="14.25">
      <c r="A723" s="1584"/>
      <c r="B723" s="1585">
        <v>43769</v>
      </c>
      <c r="C723" s="1584" t="s">
        <v>1655</v>
      </c>
    </row>
    <row r="724" spans="1:3" ht="14.25">
      <c r="A724" s="1584"/>
      <c r="B724" s="1585">
        <v>43799</v>
      </c>
      <c r="C724" s="1584" t="s">
        <v>1656</v>
      </c>
    </row>
    <row r="725" spans="1:3" ht="14.25">
      <c r="A725" s="1584"/>
      <c r="B725" s="1585">
        <v>43830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J17" sqref="AJ17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2047</v>
      </c>
      <c r="I2" s="61"/>
    </row>
    <row r="3" spans="1:9" ht="12.75">
      <c r="A3" s="61" t="s">
        <v>709</v>
      </c>
      <c r="B3" s="61" t="s">
        <v>2072</v>
      </c>
      <c r="I3" s="61"/>
    </row>
    <row r="4" spans="1:9" ht="15.75">
      <c r="A4" s="61" t="s">
        <v>710</v>
      </c>
      <c r="B4" s="61" t="s">
        <v>2048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45">
        <f>$B$7</f>
        <v>0</v>
      </c>
      <c r="J14" s="1746"/>
      <c r="K14" s="174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47">
        <f>$B$9</f>
        <v>0</v>
      </c>
      <c r="J16" s="1748"/>
      <c r="K16" s="174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50">
        <f>$B$12</f>
        <v>0</v>
      </c>
      <c r="J19" s="1751"/>
      <c r="K19" s="1752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53" t="s">
        <v>2049</v>
      </c>
      <c r="M23" s="1754"/>
      <c r="N23" s="1754"/>
      <c r="O23" s="1755"/>
      <c r="P23" s="1756" t="s">
        <v>2050</v>
      </c>
      <c r="Q23" s="1757"/>
      <c r="R23" s="1757"/>
      <c r="S23" s="175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640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1" t="s">
        <v>744</v>
      </c>
      <c r="K30" s="176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3" t="s">
        <v>747</v>
      </c>
      <c r="K33" s="176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5" t="s">
        <v>194</v>
      </c>
      <c r="K39" s="176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7" t="s">
        <v>199</v>
      </c>
      <c r="K47" s="176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3" t="s">
        <v>200</v>
      </c>
      <c r="K48" s="176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69" t="s">
        <v>272</v>
      </c>
      <c r="K66" s="177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69" t="s">
        <v>722</v>
      </c>
      <c r="K70" s="177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69" t="s">
        <v>219</v>
      </c>
      <c r="K76" s="177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69" t="s">
        <v>221</v>
      </c>
      <c r="K79" s="177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9" t="s">
        <v>222</v>
      </c>
      <c r="K80" s="176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9" t="s">
        <v>223</v>
      </c>
      <c r="K81" s="176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9" t="s">
        <v>1662</v>
      </c>
      <c r="K82" s="176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69" t="s">
        <v>224</v>
      </c>
      <c r="K83" s="177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69" t="s">
        <v>234</v>
      </c>
      <c r="K98" s="177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69" t="s">
        <v>235</v>
      </c>
      <c r="K99" s="177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69" t="s">
        <v>236</v>
      </c>
      <c r="K100" s="177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69" t="s">
        <v>237</v>
      </c>
      <c r="K101" s="177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69" t="s">
        <v>1663</v>
      </c>
      <c r="K108" s="177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69" t="s">
        <v>1660</v>
      </c>
      <c r="K112" s="177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69" t="s">
        <v>1661</v>
      </c>
      <c r="K113" s="177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9" t="s">
        <v>247</v>
      </c>
      <c r="K114" s="176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69" t="s">
        <v>273</v>
      </c>
      <c r="K115" s="177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73" t="s">
        <v>248</v>
      </c>
      <c r="K118" s="177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73" t="s">
        <v>249</v>
      </c>
      <c r="K119" s="177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73" t="s">
        <v>625</v>
      </c>
      <c r="K127" s="177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73" t="s">
        <v>685</v>
      </c>
      <c r="K130" s="177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69" t="s">
        <v>686</v>
      </c>
      <c r="K131" s="177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5" t="s">
        <v>915</v>
      </c>
      <c r="K136" s="177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71" t="s">
        <v>694</v>
      </c>
      <c r="K140" s="177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71" t="s">
        <v>694</v>
      </c>
      <c r="K141" s="177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1080" ht="12.75"/>
    <row r="1084" ht="12.75"/>
    <row r="1085" ht="12.75"/>
    <row r="1110" ht="12.75"/>
    <row r="1160" ht="12.75"/>
    <row r="1161" ht="12.75"/>
    <row r="1162" ht="12.75"/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42" operator="equal" stopIfTrue="1">
      <formula>0</formula>
    </cfRule>
  </conditionalFormatting>
  <conditionalFormatting sqref="L21">
    <cfRule type="cellIs" priority="20" dxfId="132" operator="equal" stopIfTrue="1">
      <formula>98</formula>
    </cfRule>
    <cfRule type="cellIs" priority="21" dxfId="133" operator="equal" stopIfTrue="1">
      <formula>96</formula>
    </cfRule>
    <cfRule type="cellIs" priority="22" dxfId="134" operator="equal" stopIfTrue="1">
      <formula>42</formula>
    </cfRule>
    <cfRule type="cellIs" priority="23" dxfId="135" operator="equal" stopIfTrue="1">
      <formula>97</formula>
    </cfRule>
    <cfRule type="cellIs" priority="24" dxfId="136" operator="equal" stopIfTrue="1">
      <formula>33</formula>
    </cfRule>
  </conditionalFormatting>
  <conditionalFormatting sqref="M21">
    <cfRule type="cellIs" priority="15" dxfId="136" operator="equal" stopIfTrue="1">
      <formula>"ЧУЖДИ СРЕДСТВА"</formula>
    </cfRule>
    <cfRule type="cellIs" priority="16" dxfId="135" operator="equal" stopIfTrue="1">
      <formula>"СЕС - ДМП"</formula>
    </cfRule>
    <cfRule type="cellIs" priority="17" dxfId="134" operator="equal" stopIfTrue="1">
      <formula>"СЕС - РА"</formula>
    </cfRule>
    <cfRule type="cellIs" priority="18" dxfId="133" operator="equal" stopIfTrue="1">
      <formula>"СЕС - ДЕС"</formula>
    </cfRule>
    <cfRule type="cellIs" priority="19" dxfId="132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45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2019-05-10T06:11:50Z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